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xr:revisionPtr revIDLastSave="0" documentId="13_ncr:1_{D7DC0672-60E7-488D-87ED-CFF420E7CC1E}" xr6:coauthVersionLast="47" xr6:coauthVersionMax="47" xr10:uidLastSave="{00000000-0000-0000-0000-000000000000}"/>
  <bookViews>
    <workbookView xWindow="-108" yWindow="-108" windowWidth="23256" windowHeight="12456" activeTab="2" xr2:uid="{DDA55FD9-D93E-4C12-926E-B7FC83CEA261}"/>
  </bookViews>
  <sheets>
    <sheet name="clase1" sheetId="1" r:id="rId1"/>
    <sheet name="clase2" sheetId="5" r:id="rId2"/>
    <sheet name="Balance Marzo" sheetId="2" r:id="rId3"/>
    <sheet name="Consolidado" sheetId="3" r:id="rId4"/>
    <sheet name="Hoja4" sheetId="7" r:id="rId5"/>
    <sheet name="Hoja3" sheetId="6" r:id="rId6"/>
    <sheet name="Descripción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8" i="2"/>
  <c r="E8" i="2" s="1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4" i="6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E41" i="3" l="1"/>
  <c r="C6" i="2"/>
  <c r="C7" i="2" s="1"/>
  <c r="D8" i="1"/>
  <c r="D7" i="1"/>
  <c r="D6" i="1"/>
  <c r="D3" i="1"/>
  <c r="D5" i="1"/>
  <c r="D4" i="1"/>
  <c r="C15" i="2" l="1"/>
  <c r="C16" i="2" s="1"/>
  <c r="C17" i="2" l="1"/>
  <c r="C19" i="2" s="1"/>
  <c r="C20" i="2" s="1"/>
</calcChain>
</file>

<file path=xl/sharedStrings.xml><?xml version="1.0" encoding="utf-8"?>
<sst xmlns="http://schemas.openxmlformats.org/spreadsheetml/2006/main" count="225" uniqueCount="97">
  <si>
    <t>Luis</t>
  </si>
  <si>
    <t>Fernando</t>
  </si>
  <si>
    <t>Datos estáticos</t>
  </si>
  <si>
    <t>Curso</t>
  </si>
  <si>
    <t>Excel</t>
  </si>
  <si>
    <t>Fórmulas/Dinamismo</t>
  </si>
  <si>
    <t>Clase 1</t>
  </si>
  <si>
    <t>Clase 2</t>
  </si>
  <si>
    <t>¿Qué haremos aquí?</t>
  </si>
  <si>
    <t>Descripción</t>
  </si>
  <si>
    <t>Monto</t>
  </si>
  <si>
    <t>Salario fijo neto</t>
  </si>
  <si>
    <t>Ganancias curso</t>
  </si>
  <si>
    <t>Subtotal ingresos</t>
  </si>
  <si>
    <t>Comida</t>
  </si>
  <si>
    <t>Marzo (mensual)</t>
  </si>
  <si>
    <t>Desayuno-Cena</t>
  </si>
  <si>
    <t>Transporte</t>
  </si>
  <si>
    <t>Ahorro</t>
  </si>
  <si>
    <t>Subtotal egresos</t>
  </si>
  <si>
    <t>Balance</t>
  </si>
  <si>
    <t>Salidas</t>
  </si>
  <si>
    <t>Servicios</t>
  </si>
  <si>
    <t>Laptop</t>
  </si>
  <si>
    <t>Ahorro total</t>
  </si>
  <si>
    <t>Siempre que aprendes algo nuevo, cuesta</t>
  </si>
  <si>
    <t>gastos fijos</t>
  </si>
  <si>
    <t>gastos variables</t>
  </si>
  <si>
    <t>ahorro</t>
  </si>
  <si>
    <t>Fecha</t>
  </si>
  <si>
    <t>Categoría</t>
  </si>
  <si>
    <t>Método Pago</t>
  </si>
  <si>
    <t>Helado</t>
  </si>
  <si>
    <t>Efectivo</t>
  </si>
  <si>
    <t>Formas de Pago</t>
  </si>
  <si>
    <t>TDD</t>
  </si>
  <si>
    <t>TDC</t>
  </si>
  <si>
    <t>Cine</t>
  </si>
  <si>
    <t>Datos Reales</t>
  </si>
  <si>
    <t>Suma</t>
  </si>
  <si>
    <t>Nombre Pestaña</t>
  </si>
  <si>
    <t>Numeración</t>
  </si>
  <si>
    <t>Consolidado</t>
  </si>
  <si>
    <t>Ahí vaciaremos la información diaria de nuestros gastos</t>
  </si>
  <si>
    <t>x</t>
  </si>
  <si>
    <t>Balance Marzo</t>
  </si>
  <si>
    <t>Presupuesto mensual + ingresos esperados en el mes</t>
  </si>
  <si>
    <t xml:space="preserve">Tema </t>
  </si>
  <si>
    <t>Tablas de excel: simplificar cálculos u otras funcionalidades</t>
  </si>
  <si>
    <t>Tablas dinámicas</t>
  </si>
  <si>
    <t>Se nos formatea en automático la tabla</t>
  </si>
  <si>
    <t>Tendremos una opción nueva: diseño de tabla</t>
  </si>
  <si>
    <t>Le puedes poner nombre a tu tabla</t>
  </si>
  <si>
    <t>Tacos</t>
  </si>
  <si>
    <t>Medicamentos</t>
  </si>
  <si>
    <t>Otros</t>
  </si>
  <si>
    <t>Pan</t>
  </si>
  <si>
    <t xml:space="preserve">Pan Hamburguesa </t>
  </si>
  <si>
    <t>Coca Cola</t>
  </si>
  <si>
    <t>Prime</t>
  </si>
  <si>
    <t>Sat Licencia</t>
  </si>
  <si>
    <t>Oxxo</t>
  </si>
  <si>
    <t>Oficina</t>
  </si>
  <si>
    <t>Cafés seven</t>
  </si>
  <si>
    <t>Novios</t>
  </si>
  <si>
    <t>Museo</t>
  </si>
  <si>
    <t>Podólogo</t>
  </si>
  <si>
    <t>Tenencia</t>
  </si>
  <si>
    <t>Tarjeta</t>
  </si>
  <si>
    <t>Dinamos</t>
  </si>
  <si>
    <t>Oxxo+Cafés+Dulces</t>
  </si>
  <si>
    <t>Chapata + coca</t>
  </si>
  <si>
    <t>Café starbuck</t>
  </si>
  <si>
    <t>La fórmula más importante del godinado: buscarV</t>
  </si>
  <si>
    <t>Buscar elementos con base en un valor</t>
  </si>
  <si>
    <t>Columna1</t>
  </si>
  <si>
    <t>si voy rápido y no les está dando chance de asimilar los conceptos</t>
  </si>
  <si>
    <t>más o menos rápido</t>
  </si>
  <si>
    <t>indistinto</t>
  </si>
  <si>
    <t>vas rapido pero 85% le entiendo</t>
  </si>
  <si>
    <t>vas rapido pero  le entiendo al 100%</t>
  </si>
  <si>
    <t>Columna2</t>
  </si>
  <si>
    <t>si estás yendo muy rápido y no me das chance de asimilar los concetos</t>
  </si>
  <si>
    <t>Ppto</t>
  </si>
  <si>
    <t>Si quieres que algo se quede fijo, ponle $</t>
  </si>
  <si>
    <t>sumar.si</t>
  </si>
  <si>
    <t>Sumar valores por categorías</t>
  </si>
  <si>
    <t>Gasto Real</t>
  </si>
  <si>
    <t>i</t>
  </si>
  <si>
    <t>rango de las categorías</t>
  </si>
  <si>
    <t>ii</t>
  </si>
  <si>
    <t>criterio: sumar en conjunto por la categoria que te interes</t>
  </si>
  <si>
    <t>iii</t>
  </si>
  <si>
    <t>rango donde se sumaran las categorías</t>
  </si>
  <si>
    <t>Variación</t>
  </si>
  <si>
    <t>Dashboard</t>
  </si>
  <si>
    <t>Talacha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</si>
</sst>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20"/>
      <color theme="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0" fontId="0" fillId="3" borderId="1" xfId="0" applyFill="1" applyBorder="1"/>
    <xf numFmtId="0" fontId="5" fillId="3" borderId="1" xfId="0" applyFont="1" applyFill="1" applyBorder="1"/>
    <xf numFmtId="0" fontId="3" fillId="3" borderId="1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9" fontId="0" fillId="4" borderId="1" xfId="2" applyFont="1" applyFill="1" applyBorder="1" applyAlignment="1">
      <alignment horizontal="right"/>
    </xf>
    <xf numFmtId="16" fontId="0" fillId="4" borderId="1" xfId="0" applyNumberForma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7" borderId="0" xfId="0" applyFill="1" applyAlignment="1">
      <alignment horizontal="center"/>
    </xf>
    <xf numFmtId="0" fontId="0" fillId="7" borderId="0" xfId="0" applyFill="1"/>
    <xf numFmtId="0" fontId="0" fillId="8" borderId="0" xfId="0" applyFill="1" applyAlignment="1">
      <alignment horizontal="center"/>
    </xf>
    <xf numFmtId="0" fontId="0" fillId="8" borderId="0" xfId="0" applyFill="1"/>
  </cellXfs>
  <cellStyles count="3">
    <cellStyle name="Millares" xfId="1" builtinId="3"/>
    <cellStyle name="Normal" xfId="0" builtinId="0"/>
    <cellStyle name="Porcentaje" xfId="2" builtinId="5"/>
  </cellStyles>
  <dxfs count="13">
    <dxf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00B050"/>
      </font>
    </dxf>
    <dxf>
      <font>
        <color rgb="FFC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Narrow"/>
        <family val="2"/>
        <scheme val="minor"/>
      </font>
      <fill>
        <patternFill patternType="solid">
          <fgColor indexed="64"/>
          <bgColor theme="1" tint="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29B5F1-2B8C-4D9B-A33F-0FFEADE2FD44}" name="TConsolidado" displayName="TConsolidado" ref="C3:H41" totalsRowShown="0" headerRowDxfId="3" dataDxfId="4" headerRowBorderDxfId="10" tableBorderDxfId="11">
  <autoFilter ref="C3:H41" xr:uid="{A729B5F1-2B8C-4D9B-A33F-0FFEADE2FD44}"/>
  <tableColumns count="6">
    <tableColumn id="1" xr3:uid="{095738E9-3C29-4AE7-9329-989AEFB037E9}" name="Fecha" dataDxfId="9"/>
    <tableColumn id="2" xr3:uid="{873123AF-C148-41C2-A328-1CC7CD5B1848}" name="Descripción" dataDxfId="8"/>
    <tableColumn id="3" xr3:uid="{B08E74D6-E5FD-421A-90FC-02D79948F1F3}" name="Monto" dataDxfId="7"/>
    <tableColumn id="4" xr3:uid="{92EA9230-809A-4845-AB53-10752B66B29D}" name="Categoría" dataDxfId="6"/>
    <tableColumn id="5" xr3:uid="{CBA5E7BE-3E05-4F8A-B06D-5ED56DAC8A37}" name="Método Pago" dataDxfId="5"/>
    <tableColumn id="6" xr3:uid="{843EE73F-D379-4F1C-98A3-734316116AD5}" name="Ppto" dataDxfId="0">
      <calculatedColumnFormula>VLOOKUP(TConsolidado[[#This Row],[Categoría]],'Balance Marzo'!$B$4:$C$17,2,0)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00EE8E0-7860-4047-9EB3-C3A736FE461B}" name="Tabla3" displayName="Tabla3" ref="D3:E9" totalsRowShown="0">
  <autoFilter ref="D3:E9" xr:uid="{600EE8E0-7860-4047-9EB3-C3A736FE461B}"/>
  <tableColumns count="2">
    <tableColumn id="1" xr3:uid="{5F702945-B91B-4708-9C7E-2A76676D0959}" name="Columna1"/>
    <tableColumn id="2" xr3:uid="{3364CF71-DD18-4FF8-BDE5-97507D3504EA}" name="Columna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1FFF86-0823-4E25-A3E2-FA9386581D68}" name="TDescripcion" displayName="TDescripcion" ref="C3:E6" totalsRowShown="0">
  <autoFilter ref="C3:E6" xr:uid="{5C1FFF86-0823-4E25-A3E2-FA9386581D68}"/>
  <tableColumns count="3">
    <tableColumn id="1" xr3:uid="{C7E0343B-C6D2-452F-875D-28760C262AAE}" name="Numeración" dataDxfId="12"/>
    <tableColumn id="2" xr3:uid="{8B55A251-15F8-49F9-8673-F5237D0196EB}" name="Nombre Pestaña"/>
    <tableColumn id="3" xr3:uid="{4F27FCC6-813F-416A-B5ED-554B90FDDAA6}" name="Descripción"/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C1569-757A-49EE-A4C0-1650E3716B44}">
  <sheetPr>
    <tabColor rgb="FFFFFF00"/>
  </sheetPr>
  <dimension ref="C2:H12"/>
  <sheetViews>
    <sheetView zoomScale="180" zoomScaleNormal="180" workbookViewId="0">
      <selection activeCell="H9" sqref="H9"/>
    </sheetView>
  </sheetViews>
  <sheetFormatPr baseColWidth="10" defaultRowHeight="14.4" x14ac:dyDescent="0.3"/>
  <cols>
    <col min="3" max="3" width="13.6640625" customWidth="1"/>
    <col min="4" max="4" width="18.6640625" customWidth="1"/>
  </cols>
  <sheetData>
    <row r="2" spans="3:8" x14ac:dyDescent="0.3">
      <c r="C2" s="2" t="s">
        <v>2</v>
      </c>
      <c r="D2" s="2" t="s">
        <v>5</v>
      </c>
      <c r="F2" s="1" t="s">
        <v>6</v>
      </c>
    </row>
    <row r="3" spans="3:8" x14ac:dyDescent="0.3">
      <c r="C3" s="3">
        <v>5</v>
      </c>
      <c r="D3" s="3">
        <f>1+2</f>
        <v>3</v>
      </c>
      <c r="F3" s="6"/>
      <c r="G3" s="1">
        <v>600</v>
      </c>
    </row>
    <row r="4" spans="3:8" x14ac:dyDescent="0.3">
      <c r="C4" s="4" t="s">
        <v>0</v>
      </c>
      <c r="D4" s="4">
        <f>2*6</f>
        <v>12</v>
      </c>
      <c r="F4" s="6"/>
      <c r="G4" s="6"/>
    </row>
    <row r="5" spans="3:8" x14ac:dyDescent="0.3">
      <c r="C5" s="4" t="s">
        <v>1</v>
      </c>
      <c r="D5" s="4">
        <f>4*20</f>
        <v>80</v>
      </c>
      <c r="F5" s="6"/>
      <c r="G5" s="6"/>
    </row>
    <row r="6" spans="3:8" x14ac:dyDescent="0.3">
      <c r="C6" s="4" t="s">
        <v>3</v>
      </c>
      <c r="D6" s="4">
        <f>H2</f>
        <v>0</v>
      </c>
      <c r="F6" s="6"/>
      <c r="G6" s="6"/>
      <c r="H6" s="1">
        <v>100</v>
      </c>
    </row>
    <row r="7" spans="3:8" x14ac:dyDescent="0.3">
      <c r="C7" s="5" t="s">
        <v>4</v>
      </c>
      <c r="D7" s="5">
        <f>H9</f>
        <v>0</v>
      </c>
      <c r="F7" s="6"/>
      <c r="G7" s="6"/>
    </row>
    <row r="8" spans="3:8" x14ac:dyDescent="0.3">
      <c r="C8" s="3"/>
      <c r="D8" s="3">
        <f>G3+G9+H6</f>
        <v>900</v>
      </c>
      <c r="F8" s="6"/>
      <c r="G8" s="6"/>
    </row>
    <row r="9" spans="3:8" x14ac:dyDescent="0.3">
      <c r="F9" s="6"/>
      <c r="G9" s="1">
        <v>200</v>
      </c>
    </row>
    <row r="10" spans="3:8" x14ac:dyDescent="0.3">
      <c r="C10" s="7"/>
      <c r="D10" s="8"/>
    </row>
    <row r="11" spans="3:8" x14ac:dyDescent="0.3">
      <c r="C11" s="9"/>
      <c r="D11" s="10"/>
    </row>
    <row r="12" spans="3:8" x14ac:dyDescent="0.3">
      <c r="C12" s="11"/>
      <c r="D12" s="12"/>
      <c r="F12" s="1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33F8E-8DD3-46F0-AD0E-314BBE3914AB}">
  <sheetPr>
    <tabColor rgb="FFFFFF00"/>
  </sheetPr>
  <dimension ref="C4:D20"/>
  <sheetViews>
    <sheetView topLeftCell="A7" zoomScale="160" zoomScaleNormal="160" workbookViewId="0">
      <selection activeCell="C18" sqref="C18:D19"/>
    </sheetView>
  </sheetViews>
  <sheetFormatPr baseColWidth="10" defaultRowHeight="14.4" x14ac:dyDescent="0.3"/>
  <cols>
    <col min="3" max="3" width="11.5546875" style="13"/>
    <col min="4" max="4" width="53.109375" customWidth="1"/>
  </cols>
  <sheetData>
    <row r="4" spans="3:4" x14ac:dyDescent="0.3">
      <c r="C4" s="13" t="s">
        <v>47</v>
      </c>
      <c r="D4" t="s">
        <v>9</v>
      </c>
    </row>
    <row r="5" spans="3:4" x14ac:dyDescent="0.3">
      <c r="C5" s="29">
        <v>1</v>
      </c>
      <c r="D5" s="30" t="s">
        <v>48</v>
      </c>
    </row>
    <row r="6" spans="3:4" x14ac:dyDescent="0.3">
      <c r="C6" s="29"/>
      <c r="D6" s="30" t="s">
        <v>50</v>
      </c>
    </row>
    <row r="7" spans="3:4" x14ac:dyDescent="0.3">
      <c r="C7" s="29"/>
      <c r="D7" s="30" t="s">
        <v>51</v>
      </c>
    </row>
    <row r="8" spans="3:4" x14ac:dyDescent="0.3">
      <c r="C8" s="29"/>
      <c r="D8" s="30" t="s">
        <v>52</v>
      </c>
    </row>
    <row r="9" spans="3:4" x14ac:dyDescent="0.3">
      <c r="C9" s="29">
        <v>2</v>
      </c>
      <c r="D9" s="30" t="s">
        <v>73</v>
      </c>
    </row>
    <row r="10" spans="3:4" x14ac:dyDescent="0.3">
      <c r="C10" s="29"/>
      <c r="D10" s="30" t="s">
        <v>74</v>
      </c>
    </row>
    <row r="11" spans="3:4" x14ac:dyDescent="0.3">
      <c r="C11" s="29"/>
      <c r="D11" s="30" t="s">
        <v>84</v>
      </c>
    </row>
    <row r="12" spans="3:4" x14ac:dyDescent="0.3">
      <c r="C12" s="29">
        <v>3</v>
      </c>
      <c r="D12" s="30" t="s">
        <v>85</v>
      </c>
    </row>
    <row r="13" spans="3:4" x14ac:dyDescent="0.3">
      <c r="C13" s="29"/>
      <c r="D13" s="30" t="s">
        <v>86</v>
      </c>
    </row>
    <row r="14" spans="3:4" x14ac:dyDescent="0.3">
      <c r="C14" s="29" t="s">
        <v>88</v>
      </c>
      <c r="D14" s="30" t="s">
        <v>89</v>
      </c>
    </row>
    <row r="15" spans="3:4" x14ac:dyDescent="0.3">
      <c r="C15" s="29" t="s">
        <v>90</v>
      </c>
      <c r="D15" s="30" t="s">
        <v>91</v>
      </c>
    </row>
    <row r="16" spans="3:4" x14ac:dyDescent="0.3">
      <c r="C16" s="29" t="s">
        <v>92</v>
      </c>
      <c r="D16" s="30" t="s">
        <v>93</v>
      </c>
    </row>
    <row r="18" spans="3:4" x14ac:dyDescent="0.3">
      <c r="C18" s="31">
        <v>4</v>
      </c>
      <c r="D18" s="32" t="s">
        <v>49</v>
      </c>
    </row>
    <row r="19" spans="3:4" x14ac:dyDescent="0.3">
      <c r="C19" s="31">
        <v>5</v>
      </c>
      <c r="D19" s="32" t="s">
        <v>95</v>
      </c>
    </row>
    <row r="20" spans="3:4" x14ac:dyDescent="0.3">
      <c r="C20" s="33">
        <v>6</v>
      </c>
      <c r="D20" s="3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ACF61-5EEF-44FA-AE07-8F4D17E0D24D}">
  <sheetPr>
    <tabColor rgb="FF002060"/>
  </sheetPr>
  <dimension ref="B1:I20"/>
  <sheetViews>
    <sheetView tabSelected="1" zoomScale="130" zoomScaleNormal="130" workbookViewId="0">
      <selection activeCell="D8" sqref="D8"/>
    </sheetView>
  </sheetViews>
  <sheetFormatPr baseColWidth="10" defaultRowHeight="14.4" x14ac:dyDescent="0.3"/>
  <cols>
    <col min="2" max="2" width="30.77734375" customWidth="1"/>
    <col min="3" max="3" width="13.88671875" customWidth="1"/>
    <col min="4" max="4" width="14.44140625" customWidth="1"/>
    <col min="9" max="9" width="14" bestFit="1" customWidth="1"/>
  </cols>
  <sheetData>
    <row r="1" spans="2:9" x14ac:dyDescent="0.3">
      <c r="B1" t="s">
        <v>8</v>
      </c>
      <c r="E1" t="s">
        <v>25</v>
      </c>
    </row>
    <row r="2" spans="2:9" x14ac:dyDescent="0.3">
      <c r="H2">
        <v>50</v>
      </c>
      <c r="I2" t="s">
        <v>26</v>
      </c>
    </row>
    <row r="3" spans="2:9" ht="21" x14ac:dyDescent="0.4">
      <c r="B3" s="27" t="s">
        <v>15</v>
      </c>
      <c r="C3" s="28"/>
      <c r="D3" s="28"/>
      <c r="E3" s="28"/>
      <c r="H3">
        <v>30</v>
      </c>
      <c r="I3" t="s">
        <v>27</v>
      </c>
    </row>
    <row r="4" spans="2:9" ht="18" x14ac:dyDescent="0.35">
      <c r="B4" s="17" t="s">
        <v>9</v>
      </c>
      <c r="C4" s="17" t="s">
        <v>10</v>
      </c>
      <c r="D4" s="17" t="s">
        <v>87</v>
      </c>
      <c r="E4" s="17" t="s">
        <v>94</v>
      </c>
      <c r="H4">
        <v>20</v>
      </c>
      <c r="I4" t="s">
        <v>28</v>
      </c>
    </row>
    <row r="5" spans="2:9" x14ac:dyDescent="0.3">
      <c r="B5" s="14" t="s">
        <v>11</v>
      </c>
      <c r="C5" s="15">
        <v>20000</v>
      </c>
      <c r="D5" s="15" t="s">
        <v>44</v>
      </c>
      <c r="E5" s="15" t="s">
        <v>44</v>
      </c>
    </row>
    <row r="6" spans="2:9" x14ac:dyDescent="0.3">
      <c r="B6" s="14" t="s">
        <v>12</v>
      </c>
      <c r="C6" s="15">
        <f>20*300</f>
        <v>6000</v>
      </c>
      <c r="D6" s="15" t="s">
        <v>44</v>
      </c>
      <c r="E6" s="15" t="s">
        <v>44</v>
      </c>
    </row>
    <row r="7" spans="2:9" x14ac:dyDescent="0.3">
      <c r="B7" s="18" t="s">
        <v>13</v>
      </c>
      <c r="C7" s="19">
        <f>C5+C6</f>
        <v>26000</v>
      </c>
      <c r="D7" s="19" t="s">
        <v>44</v>
      </c>
      <c r="E7" s="19" t="s">
        <v>44</v>
      </c>
    </row>
    <row r="8" spans="2:9" x14ac:dyDescent="0.3">
      <c r="B8" s="14" t="s">
        <v>14</v>
      </c>
      <c r="C8" s="15">
        <v>-7000</v>
      </c>
      <c r="D8" s="15">
        <f>SUMIF(TConsolidado[[#All],[Categoría]],'Balance Marzo'!B8,TConsolidado[[#All],[Monto]])</f>
        <v>725</v>
      </c>
      <c r="E8" s="15">
        <f>C8+D8</f>
        <v>-6275</v>
      </c>
    </row>
    <row r="9" spans="2:9" x14ac:dyDescent="0.3">
      <c r="B9" s="14" t="s">
        <v>16</v>
      </c>
      <c r="C9" s="15">
        <v>-3500</v>
      </c>
      <c r="D9" s="15">
        <f>SUMIF(TConsolidado[[#All],[Categoría]],'Balance Marzo'!B9,TConsolidado[[#All],[Monto]])</f>
        <v>525</v>
      </c>
      <c r="E9" s="15">
        <f t="shared" ref="E9:E15" si="0">C9+D9</f>
        <v>-2975</v>
      </c>
    </row>
    <row r="10" spans="2:9" x14ac:dyDescent="0.3">
      <c r="B10" s="14" t="s">
        <v>21</v>
      </c>
      <c r="C10" s="15">
        <v>-4000</v>
      </c>
      <c r="D10" s="15">
        <f>SUMIF(TConsolidado[[#All],[Categoría]],'Balance Marzo'!B10,TConsolidado[[#All],[Monto]])</f>
        <v>0</v>
      </c>
      <c r="E10" s="15">
        <f t="shared" si="0"/>
        <v>-4000</v>
      </c>
    </row>
    <row r="11" spans="2:9" x14ac:dyDescent="0.3">
      <c r="B11" s="14" t="s">
        <v>23</v>
      </c>
      <c r="C11" s="15">
        <v>-2300</v>
      </c>
      <c r="D11" s="15">
        <f>SUMIF(TConsolidado[[#All],[Categoría]],'Balance Marzo'!B11,TConsolidado[[#All],[Monto]])</f>
        <v>0</v>
      </c>
      <c r="E11" s="15">
        <f t="shared" si="0"/>
        <v>-2300</v>
      </c>
    </row>
    <row r="12" spans="2:9" x14ac:dyDescent="0.3">
      <c r="B12" s="14" t="s">
        <v>0</v>
      </c>
      <c r="C12" s="15">
        <v>-1000</v>
      </c>
      <c r="D12" s="15">
        <f>SUMIF(TConsolidado[[#All],[Categoría]],'Balance Marzo'!B12,TConsolidado[[#All],[Monto]])</f>
        <v>2964</v>
      </c>
      <c r="E12" s="15">
        <f t="shared" si="0"/>
        <v>1964</v>
      </c>
    </row>
    <row r="13" spans="2:9" x14ac:dyDescent="0.3">
      <c r="B13" s="14" t="s">
        <v>22</v>
      </c>
      <c r="C13" s="15">
        <v>-1500</v>
      </c>
      <c r="D13" s="15">
        <f>SUMIF(TConsolidado[[#All],[Categoría]],'Balance Marzo'!B13,TConsolidado[[#All],[Monto]])</f>
        <v>573</v>
      </c>
      <c r="E13" s="15">
        <f t="shared" si="0"/>
        <v>-927</v>
      </c>
    </row>
    <row r="14" spans="2:9" x14ac:dyDescent="0.3">
      <c r="B14" s="14" t="s">
        <v>17</v>
      </c>
      <c r="C14" s="15">
        <v>-250</v>
      </c>
      <c r="D14" s="15">
        <f>SUMIF(TConsolidado[[#All],[Categoría]],'Balance Marzo'!B14,TConsolidado[[#All],[Monto]])</f>
        <v>0</v>
      </c>
      <c r="E14" s="15">
        <f t="shared" si="0"/>
        <v>-250</v>
      </c>
    </row>
    <row r="15" spans="2:9" x14ac:dyDescent="0.3">
      <c r="B15" s="14" t="s">
        <v>18</v>
      </c>
      <c r="C15" s="16">
        <f>-C7*0.2</f>
        <v>-5200</v>
      </c>
      <c r="D15" s="15">
        <f>SUMIF(TConsolidado[[#All],[Categoría]],'Balance Marzo'!B15,TConsolidado[[#All],[Monto]])</f>
        <v>0</v>
      </c>
      <c r="E15" s="15">
        <f t="shared" si="0"/>
        <v>-5200</v>
      </c>
    </row>
    <row r="16" spans="2:9" x14ac:dyDescent="0.3">
      <c r="B16" s="18" t="s">
        <v>19</v>
      </c>
      <c r="C16" s="19">
        <f>SUM(C8:C15)</f>
        <v>-24750</v>
      </c>
      <c r="D16" s="19"/>
      <c r="E16" s="19"/>
    </row>
    <row r="17" spans="2:5" x14ac:dyDescent="0.3">
      <c r="B17" s="18" t="s">
        <v>20</v>
      </c>
      <c r="C17" s="16">
        <f>C7+C16</f>
        <v>1250</v>
      </c>
      <c r="D17" s="16"/>
      <c r="E17" s="16"/>
    </row>
    <row r="19" spans="2:5" x14ac:dyDescent="0.3">
      <c r="B19" s="18" t="s">
        <v>24</v>
      </c>
      <c r="C19" s="16">
        <f>C15-C17</f>
        <v>-6450</v>
      </c>
    </row>
    <row r="20" spans="2:5" x14ac:dyDescent="0.3">
      <c r="C20" s="20">
        <f>-C19/C7</f>
        <v>0.24807692307692308</v>
      </c>
    </row>
  </sheetData>
  <mergeCells count="1">
    <mergeCell ref="B3:E3"/>
  </mergeCells>
  <conditionalFormatting sqref="C17:E17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94180-469B-4A6D-8E20-2C128AEBAFBD}">
  <sheetPr>
    <tabColor rgb="FF002060"/>
  </sheetPr>
  <dimension ref="C2:K41"/>
  <sheetViews>
    <sheetView topLeftCell="B17" zoomScale="130" zoomScaleNormal="130" workbookViewId="0">
      <selection activeCell="G26" sqref="G26"/>
    </sheetView>
  </sheetViews>
  <sheetFormatPr baseColWidth="10" defaultRowHeight="14.4" x14ac:dyDescent="0.3"/>
  <cols>
    <col min="3" max="3" width="8.88671875" customWidth="1"/>
    <col min="4" max="4" width="43" customWidth="1"/>
    <col min="5" max="5" width="9.21875" customWidth="1"/>
    <col min="6" max="6" width="15.77734375" customWidth="1"/>
    <col min="7" max="7" width="16.109375" customWidth="1"/>
    <col min="11" max="11" width="16.88671875" customWidth="1"/>
  </cols>
  <sheetData>
    <row r="2" spans="3:11" ht="25.8" x14ac:dyDescent="0.5">
      <c r="C2" s="26" t="s">
        <v>38</v>
      </c>
      <c r="D2" s="26"/>
      <c r="E2" s="26"/>
      <c r="F2" s="26"/>
      <c r="G2" s="26"/>
      <c r="H2" s="26"/>
    </row>
    <row r="3" spans="3:11" ht="18" x14ac:dyDescent="0.35">
      <c r="C3" s="23" t="s">
        <v>29</v>
      </c>
      <c r="D3" s="23" t="s">
        <v>9</v>
      </c>
      <c r="E3" s="23" t="s">
        <v>10</v>
      </c>
      <c r="F3" s="23" t="s">
        <v>30</v>
      </c>
      <c r="G3" s="23" t="s">
        <v>31</v>
      </c>
      <c r="H3" s="23" t="s">
        <v>83</v>
      </c>
      <c r="K3" s="22" t="s">
        <v>34</v>
      </c>
    </row>
    <row r="4" spans="3:11" x14ac:dyDescent="0.3">
      <c r="C4" s="21">
        <v>45671</v>
      </c>
      <c r="D4" s="14" t="s">
        <v>32</v>
      </c>
      <c r="E4" s="14">
        <v>80</v>
      </c>
      <c r="F4" s="14" t="s">
        <v>0</v>
      </c>
      <c r="G4" s="14" t="s">
        <v>33</v>
      </c>
      <c r="H4" s="24">
        <f>VLOOKUP(TConsolidado[[#This Row],[Categoría]],'Balance Marzo'!$B$4:$C$17,2,0)</f>
        <v>-1000</v>
      </c>
      <c r="K4" s="13" t="s">
        <v>33</v>
      </c>
    </row>
    <row r="5" spans="3:11" x14ac:dyDescent="0.3">
      <c r="C5" s="21">
        <v>45672</v>
      </c>
      <c r="D5" s="14" t="s">
        <v>37</v>
      </c>
      <c r="E5" s="14">
        <v>500</v>
      </c>
      <c r="F5" s="14" t="s">
        <v>0</v>
      </c>
      <c r="G5" s="14" t="s">
        <v>35</v>
      </c>
      <c r="H5" s="14">
        <f>VLOOKUP(TConsolidado[[#This Row],[Categoría]],'Balance Marzo'!$B$4:$C$17,2,0)</f>
        <v>-1000</v>
      </c>
      <c r="K5" s="13" t="s">
        <v>35</v>
      </c>
    </row>
    <row r="6" spans="3:11" x14ac:dyDescent="0.3">
      <c r="C6" s="21">
        <v>45678</v>
      </c>
      <c r="D6" s="14" t="s">
        <v>53</v>
      </c>
      <c r="E6" s="14">
        <v>165</v>
      </c>
      <c r="F6" s="14" t="s">
        <v>16</v>
      </c>
      <c r="G6" s="14" t="s">
        <v>33</v>
      </c>
      <c r="H6" s="14">
        <f>VLOOKUP(TConsolidado[[#This Row],[Categoría]],'Balance Marzo'!$B$4:$C$17,2,0)</f>
        <v>-3500</v>
      </c>
      <c r="K6" s="13" t="s">
        <v>36</v>
      </c>
    </row>
    <row r="7" spans="3:11" x14ac:dyDescent="0.3">
      <c r="C7" s="21">
        <v>45678</v>
      </c>
      <c r="D7" s="14" t="s">
        <v>54</v>
      </c>
      <c r="E7" s="14">
        <v>90</v>
      </c>
      <c r="F7" s="14" t="s">
        <v>0</v>
      </c>
      <c r="G7" s="14" t="s">
        <v>33</v>
      </c>
      <c r="H7" s="14">
        <f>VLOOKUP(TConsolidado[[#This Row],[Categoría]],'Balance Marzo'!$B$4:$C$17,2,0)</f>
        <v>-1000</v>
      </c>
    </row>
    <row r="8" spans="3:11" x14ac:dyDescent="0.3">
      <c r="C8" s="21">
        <v>45678</v>
      </c>
      <c r="D8" s="14" t="s">
        <v>56</v>
      </c>
      <c r="E8" s="14">
        <v>70</v>
      </c>
      <c r="F8" s="14" t="s">
        <v>16</v>
      </c>
      <c r="G8" s="14" t="s">
        <v>33</v>
      </c>
      <c r="H8" s="14">
        <f>VLOOKUP(TConsolidado[[#This Row],[Categoría]],'Balance Marzo'!$B$4:$C$17,2,0)</f>
        <v>-3500</v>
      </c>
    </row>
    <row r="9" spans="3:11" x14ac:dyDescent="0.3">
      <c r="C9" s="21">
        <v>45679</v>
      </c>
      <c r="D9" s="14" t="s">
        <v>57</v>
      </c>
      <c r="E9" s="14">
        <v>45</v>
      </c>
      <c r="F9" s="14" t="s">
        <v>14</v>
      </c>
      <c r="G9" s="14" t="s">
        <v>33</v>
      </c>
      <c r="H9" s="14">
        <f>VLOOKUP(TConsolidado[[#This Row],[Categoría]],'Balance Marzo'!$B$4:$C$17,2,0)</f>
        <v>-7000</v>
      </c>
    </row>
    <row r="10" spans="3:11" x14ac:dyDescent="0.3">
      <c r="C10" s="21">
        <v>45679</v>
      </c>
      <c r="D10" s="14" t="s">
        <v>58</v>
      </c>
      <c r="E10" s="14">
        <v>25</v>
      </c>
      <c r="F10" s="14" t="s">
        <v>14</v>
      </c>
      <c r="G10" s="14" t="s">
        <v>33</v>
      </c>
      <c r="H10" s="14">
        <f>VLOOKUP(TConsolidado[[#This Row],[Categoría]],'Balance Marzo'!$B$4:$C$17,2,0)</f>
        <v>-7000</v>
      </c>
    </row>
    <row r="11" spans="3:11" x14ac:dyDescent="0.3">
      <c r="C11" s="21">
        <v>45679</v>
      </c>
      <c r="D11" s="14" t="s">
        <v>59</v>
      </c>
      <c r="E11" s="14">
        <v>30</v>
      </c>
      <c r="F11" s="14" t="s">
        <v>0</v>
      </c>
      <c r="G11" s="14" t="s">
        <v>33</v>
      </c>
      <c r="H11" s="14">
        <f>VLOOKUP(TConsolidado[[#This Row],[Categoría]],'Balance Marzo'!$B$4:$C$17,2,0)</f>
        <v>-1000</v>
      </c>
    </row>
    <row r="12" spans="3:11" x14ac:dyDescent="0.3">
      <c r="C12" s="21">
        <v>45679</v>
      </c>
      <c r="D12" s="14" t="s">
        <v>60</v>
      </c>
      <c r="E12" s="14">
        <v>70</v>
      </c>
      <c r="F12" s="14" t="s">
        <v>0</v>
      </c>
      <c r="G12" s="14" t="s">
        <v>33</v>
      </c>
      <c r="H12" s="14">
        <f>VLOOKUP(TConsolidado[[#This Row],[Categoría]],'Balance Marzo'!$B$4:$C$17,2,0)</f>
        <v>-1000</v>
      </c>
    </row>
    <row r="13" spans="3:11" x14ac:dyDescent="0.3">
      <c r="C13" s="21">
        <v>45679</v>
      </c>
      <c r="D13" s="14" t="s">
        <v>53</v>
      </c>
      <c r="E13" s="14">
        <v>230</v>
      </c>
      <c r="F13" s="14" t="s">
        <v>16</v>
      </c>
      <c r="G13" s="14" t="s">
        <v>33</v>
      </c>
      <c r="H13" s="14">
        <f>VLOOKUP(TConsolidado[[#This Row],[Categoría]],'Balance Marzo'!$B$4:$C$17,2,0)</f>
        <v>-3500</v>
      </c>
    </row>
    <row r="14" spans="3:11" x14ac:dyDescent="0.3">
      <c r="C14" s="21">
        <v>45680</v>
      </c>
      <c r="D14" s="14" t="s">
        <v>61</v>
      </c>
      <c r="E14" s="14">
        <v>60</v>
      </c>
      <c r="F14" s="14" t="s">
        <v>16</v>
      </c>
      <c r="G14" s="14" t="s">
        <v>33</v>
      </c>
      <c r="H14" s="14">
        <f>VLOOKUP(TConsolidado[[#This Row],[Categoría]],'Balance Marzo'!$B$4:$C$17,2,0)</f>
        <v>-3500</v>
      </c>
    </row>
    <row r="15" spans="3:11" x14ac:dyDescent="0.3">
      <c r="C15" s="21">
        <v>45680</v>
      </c>
      <c r="D15" s="14" t="s">
        <v>61</v>
      </c>
      <c r="E15" s="14">
        <v>84</v>
      </c>
      <c r="F15" s="14" t="s">
        <v>22</v>
      </c>
      <c r="G15" s="14" t="s">
        <v>33</v>
      </c>
      <c r="H15" s="14">
        <f>VLOOKUP(TConsolidado[[#This Row],[Categoría]],'Balance Marzo'!$B$4:$C$17,2,0)</f>
        <v>-1500</v>
      </c>
    </row>
    <row r="16" spans="3:11" x14ac:dyDescent="0.3">
      <c r="C16" s="21">
        <v>45681</v>
      </c>
      <c r="D16" s="14" t="s">
        <v>63</v>
      </c>
      <c r="E16" s="14">
        <v>74</v>
      </c>
      <c r="F16" s="14" t="s">
        <v>0</v>
      </c>
      <c r="G16" s="14" t="s">
        <v>33</v>
      </c>
      <c r="H16" s="14">
        <f>VLOOKUP(TConsolidado[[#This Row],[Categoría]],'Balance Marzo'!$B$4:$C$17,2,0)</f>
        <v>-1000</v>
      </c>
    </row>
    <row r="17" spans="3:8" x14ac:dyDescent="0.3">
      <c r="C17" s="21">
        <v>45682</v>
      </c>
      <c r="D17" s="14" t="s">
        <v>65</v>
      </c>
      <c r="E17" s="14">
        <v>520</v>
      </c>
      <c r="F17" s="14" t="s">
        <v>0</v>
      </c>
      <c r="G17" s="14" t="s">
        <v>33</v>
      </c>
      <c r="H17" s="14">
        <f>VLOOKUP(TConsolidado[[#This Row],[Categoría]],'Balance Marzo'!$B$4:$C$17,2,0)</f>
        <v>-1000</v>
      </c>
    </row>
    <row r="18" spans="3:8" x14ac:dyDescent="0.3">
      <c r="C18" s="21">
        <v>45682</v>
      </c>
      <c r="D18" s="14" t="s">
        <v>66</v>
      </c>
      <c r="E18" s="14">
        <v>800</v>
      </c>
      <c r="F18" s="14" t="s">
        <v>0</v>
      </c>
      <c r="G18" s="14" t="s">
        <v>33</v>
      </c>
      <c r="H18" s="14">
        <f>VLOOKUP(TConsolidado[[#This Row],[Categoría]],'Balance Marzo'!$B$4:$C$17,2,0)</f>
        <v>-1000</v>
      </c>
    </row>
    <row r="19" spans="3:8" x14ac:dyDescent="0.3">
      <c r="C19" s="21">
        <v>45682</v>
      </c>
      <c r="D19" s="14" t="s">
        <v>67</v>
      </c>
      <c r="E19" s="14">
        <v>500</v>
      </c>
      <c r="F19" s="14" t="s">
        <v>0</v>
      </c>
      <c r="G19" s="14" t="s">
        <v>68</v>
      </c>
      <c r="H19" s="14">
        <f>VLOOKUP(TConsolidado[[#This Row],[Categoría]],'Balance Marzo'!$B$4:$C$17,2,0)</f>
        <v>-1000</v>
      </c>
    </row>
    <row r="20" spans="3:8" x14ac:dyDescent="0.3">
      <c r="C20" s="21">
        <v>45683</v>
      </c>
      <c r="D20" s="14" t="s">
        <v>69</v>
      </c>
      <c r="E20" s="14">
        <v>300</v>
      </c>
      <c r="F20" s="14" t="s">
        <v>0</v>
      </c>
      <c r="G20" s="14" t="s">
        <v>33</v>
      </c>
      <c r="H20" s="14">
        <f>VLOOKUP(TConsolidado[[#This Row],[Categoría]],'Balance Marzo'!$B$4:$C$17,2,0)</f>
        <v>-1000</v>
      </c>
    </row>
    <row r="21" spans="3:8" x14ac:dyDescent="0.3">
      <c r="C21" s="21">
        <v>45683</v>
      </c>
      <c r="D21" s="14" t="s">
        <v>14</v>
      </c>
      <c r="E21" s="14">
        <v>155</v>
      </c>
      <c r="F21" s="14" t="s">
        <v>14</v>
      </c>
      <c r="G21" s="14" t="s">
        <v>33</v>
      </c>
      <c r="H21" s="14">
        <f>VLOOKUP(TConsolidado[[#This Row],[Categoría]],'Balance Marzo'!$B$4:$C$17,2,0)</f>
        <v>-7000</v>
      </c>
    </row>
    <row r="22" spans="3:8" x14ac:dyDescent="0.3">
      <c r="C22" s="21">
        <v>45684</v>
      </c>
      <c r="D22" s="14" t="s">
        <v>70</v>
      </c>
      <c r="E22" s="14">
        <v>160</v>
      </c>
      <c r="F22" s="14" t="s">
        <v>22</v>
      </c>
      <c r="G22" s="14" t="s">
        <v>68</v>
      </c>
      <c r="H22" s="14">
        <f>VLOOKUP(TConsolidado[[#This Row],[Categoría]],'Balance Marzo'!$B$4:$C$17,2,0)</f>
        <v>-1500</v>
      </c>
    </row>
    <row r="23" spans="3:8" x14ac:dyDescent="0.3">
      <c r="C23" s="21">
        <v>45684</v>
      </c>
      <c r="D23" s="14" t="s">
        <v>71</v>
      </c>
      <c r="E23" s="14">
        <v>130</v>
      </c>
      <c r="F23" s="14" t="s">
        <v>22</v>
      </c>
      <c r="G23" s="14" t="s">
        <v>33</v>
      </c>
      <c r="H23" s="14">
        <f>VLOOKUP(TConsolidado[[#This Row],[Categoría]],'Balance Marzo'!$B$4:$C$17,2,0)</f>
        <v>-1500</v>
      </c>
    </row>
    <row r="24" spans="3:8" x14ac:dyDescent="0.3">
      <c r="C24" s="21">
        <v>45684</v>
      </c>
      <c r="D24" s="14" t="s">
        <v>72</v>
      </c>
      <c r="E24" s="14">
        <v>74</v>
      </c>
      <c r="F24" s="14" t="s">
        <v>22</v>
      </c>
      <c r="G24" s="14" t="s">
        <v>33</v>
      </c>
      <c r="H24" s="14">
        <f>VLOOKUP(TConsolidado[[#This Row],[Categoría]],'Balance Marzo'!$B$4:$C$17,2,0)</f>
        <v>-1500</v>
      </c>
    </row>
    <row r="25" spans="3:8" x14ac:dyDescent="0.3">
      <c r="C25" s="21">
        <v>45684</v>
      </c>
      <c r="D25" s="14" t="s">
        <v>14</v>
      </c>
      <c r="E25" s="14">
        <v>125</v>
      </c>
      <c r="F25" s="14" t="s">
        <v>22</v>
      </c>
      <c r="G25" s="14" t="s">
        <v>68</v>
      </c>
      <c r="H25" s="14">
        <f>VLOOKUP(TConsolidado[[#This Row],[Categoría]],'Balance Marzo'!$B$4:$C$17,2,0)</f>
        <v>-1500</v>
      </c>
    </row>
    <row r="26" spans="3:8" x14ac:dyDescent="0.3">
      <c r="C26" s="21">
        <v>45685</v>
      </c>
      <c r="D26" s="14" t="s">
        <v>53</v>
      </c>
      <c r="E26" s="14">
        <v>500</v>
      </c>
      <c r="F26" s="14" t="s">
        <v>14</v>
      </c>
      <c r="G26" s="14" t="s">
        <v>33</v>
      </c>
      <c r="H26" s="14">
        <f>VLOOKUP(TConsolidado[[#This Row],[Categoría]],'Balance Marzo'!$B$4:$C$17,2,0)</f>
        <v>-7000</v>
      </c>
    </row>
    <row r="27" spans="3:8" x14ac:dyDescent="0.3">
      <c r="C27" s="14"/>
      <c r="D27" s="14"/>
      <c r="E27" s="14"/>
      <c r="F27" s="14"/>
      <c r="G27" s="14"/>
      <c r="H27" s="14" t="e">
        <f>VLOOKUP(TConsolidado[[#This Row],[Categoría]],'Balance Marzo'!$B$4:$C$17,2,0)</f>
        <v>#N/A</v>
      </c>
    </row>
    <row r="28" spans="3:8" x14ac:dyDescent="0.3">
      <c r="C28" s="14"/>
      <c r="D28" s="14"/>
      <c r="E28" s="14"/>
      <c r="F28" s="14"/>
      <c r="G28" s="14"/>
      <c r="H28" s="14" t="e">
        <f>VLOOKUP(TConsolidado[[#This Row],[Categoría]],'Balance Marzo'!$B$4:$C$17,2,0)</f>
        <v>#N/A</v>
      </c>
    </row>
    <row r="29" spans="3:8" x14ac:dyDescent="0.3">
      <c r="C29" s="14"/>
      <c r="D29" s="14"/>
      <c r="E29" s="14"/>
      <c r="F29" s="14"/>
      <c r="G29" s="14"/>
      <c r="H29" s="14" t="e">
        <f>VLOOKUP(TConsolidado[[#This Row],[Categoría]],'Balance Marzo'!$B$4:$C$17,2,0)</f>
        <v>#N/A</v>
      </c>
    </row>
    <row r="30" spans="3:8" x14ac:dyDescent="0.3">
      <c r="C30" s="14"/>
      <c r="D30" s="14"/>
      <c r="E30" s="14"/>
      <c r="F30" s="14"/>
      <c r="G30" s="14"/>
      <c r="H30" s="14" t="e">
        <f>VLOOKUP(TConsolidado[[#This Row],[Categoría]],'Balance Marzo'!$B$4:$C$17,2,0)</f>
        <v>#N/A</v>
      </c>
    </row>
    <row r="31" spans="3:8" x14ac:dyDescent="0.3">
      <c r="C31" s="14"/>
      <c r="D31" s="14"/>
      <c r="E31" s="14"/>
      <c r="F31" s="14"/>
      <c r="G31" s="14"/>
      <c r="H31" s="14" t="e">
        <f>VLOOKUP(TConsolidado[[#This Row],[Categoría]],'Balance Marzo'!$B$4:$C$17,2,0)</f>
        <v>#N/A</v>
      </c>
    </row>
    <row r="32" spans="3:8" x14ac:dyDescent="0.3">
      <c r="C32" s="14"/>
      <c r="D32" s="14"/>
      <c r="E32" s="14"/>
      <c r="F32" s="14"/>
      <c r="G32" s="14"/>
      <c r="H32" s="14" t="e">
        <f>VLOOKUP(TConsolidado[[#This Row],[Categoría]],'Balance Marzo'!$B$4:$C$17,2,0)</f>
        <v>#N/A</v>
      </c>
    </row>
    <row r="33" spans="3:8" x14ac:dyDescent="0.3">
      <c r="C33" s="14"/>
      <c r="D33" s="14"/>
      <c r="E33" s="14"/>
      <c r="F33" s="14"/>
      <c r="G33" s="14"/>
      <c r="H33" s="14" t="e">
        <f>VLOOKUP(TConsolidado[[#This Row],[Categoría]],'Balance Marzo'!$B$4:$C$17,2,0)</f>
        <v>#N/A</v>
      </c>
    </row>
    <row r="34" spans="3:8" x14ac:dyDescent="0.3">
      <c r="C34" s="14"/>
      <c r="D34" s="14"/>
      <c r="E34" s="14"/>
      <c r="F34" s="14"/>
      <c r="G34" s="14"/>
      <c r="H34" s="14" t="e">
        <f>VLOOKUP(TConsolidado[[#This Row],[Categoría]],'Balance Marzo'!$B$4:$C$17,2,0)</f>
        <v>#N/A</v>
      </c>
    </row>
    <row r="35" spans="3:8" x14ac:dyDescent="0.3">
      <c r="C35" s="14"/>
      <c r="D35" s="14"/>
      <c r="E35" s="14"/>
      <c r="F35" s="14"/>
      <c r="G35" s="14"/>
      <c r="H35" s="14" t="e">
        <f>VLOOKUP(TConsolidado[[#This Row],[Categoría]],'Balance Marzo'!$B$4:$C$17,2,0)</f>
        <v>#N/A</v>
      </c>
    </row>
    <row r="36" spans="3:8" x14ac:dyDescent="0.3">
      <c r="C36" s="14"/>
      <c r="D36" s="14"/>
      <c r="E36" s="14"/>
      <c r="F36" s="14"/>
      <c r="G36" s="14"/>
      <c r="H36" s="14" t="e">
        <f>VLOOKUP(TConsolidado[[#This Row],[Categoría]],'Balance Marzo'!$B$4:$C$17,2,0)</f>
        <v>#N/A</v>
      </c>
    </row>
    <row r="37" spans="3:8" x14ac:dyDescent="0.3">
      <c r="C37" s="14"/>
      <c r="D37" s="14"/>
      <c r="E37" s="14"/>
      <c r="F37" s="14"/>
      <c r="G37" s="14"/>
      <c r="H37" s="14" t="e">
        <f>VLOOKUP(TConsolidado[[#This Row],[Categoría]],'Balance Marzo'!$B$4:$C$17,2,0)</f>
        <v>#N/A</v>
      </c>
    </row>
    <row r="38" spans="3:8" x14ac:dyDescent="0.3">
      <c r="C38" s="14"/>
      <c r="D38" s="14"/>
      <c r="E38" s="14"/>
      <c r="F38" s="14"/>
      <c r="G38" s="14"/>
      <c r="H38" s="14" t="e">
        <f>VLOOKUP(TConsolidado[[#This Row],[Categoría]],'Balance Marzo'!$B$4:$C$17,2,0)</f>
        <v>#N/A</v>
      </c>
    </row>
    <row r="39" spans="3:8" x14ac:dyDescent="0.3">
      <c r="C39" s="14"/>
      <c r="D39" s="14"/>
      <c r="E39" s="14"/>
      <c r="F39" s="14"/>
      <c r="G39" s="14"/>
      <c r="H39" s="14" t="e">
        <f>VLOOKUP(TConsolidado[[#This Row],[Categoría]],'Balance Marzo'!$B$4:$C$17,2,0)</f>
        <v>#N/A</v>
      </c>
    </row>
    <row r="40" spans="3:8" x14ac:dyDescent="0.3">
      <c r="C40" s="14"/>
      <c r="D40" s="14"/>
      <c r="E40" s="14"/>
      <c r="F40" s="14"/>
      <c r="G40" s="14"/>
      <c r="H40" s="14" t="e">
        <f>VLOOKUP(TConsolidado[[#This Row],[Categoría]],'Balance Marzo'!$B$4:$C$17,2,0)</f>
        <v>#N/A</v>
      </c>
    </row>
    <row r="41" spans="3:8" x14ac:dyDescent="0.3">
      <c r="D41" t="s">
        <v>39</v>
      </c>
      <c r="E41">
        <f>SUM(E4:E40)</f>
        <v>4787</v>
      </c>
      <c r="H41" s="25" t="e">
        <f>VLOOKUP(TConsolidado[[#This Row],[Categoría]],'Balance Marzo'!$B$4:$C$17,2,0)</f>
        <v>#N/A</v>
      </c>
    </row>
  </sheetData>
  <mergeCells count="1">
    <mergeCell ref="C2:H2"/>
  </mergeCells>
  <dataValidations count="1">
    <dataValidation type="list" allowBlank="1" showInputMessage="1" showErrorMessage="1" sqref="G4:G40" xr:uid="{C3AA1DCC-C412-4339-95FA-3A77E70A6963}">
      <formula1>$K$4:$K$6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7664E3-B8CB-403B-B8BD-ACD2E3EC27A5}">
          <x14:formula1>
            <xm:f>'Balance Marzo'!$B$8:$B$14</xm:f>
          </x14:formula1>
          <xm:sqref>F4:F40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8F8B8-947E-4272-9617-3B978EB1522D}">
  <dimension ref="D3:E9"/>
  <sheetViews>
    <sheetView zoomScale="140" zoomScaleNormal="140" workbookViewId="0">
      <selection activeCell="E10" sqref="E10"/>
    </sheetView>
  </sheetViews>
  <sheetFormatPr baseColWidth="10" defaultRowHeight="14.4" x14ac:dyDescent="0.3"/>
  <cols>
    <col min="5" max="5" width="62.33203125" customWidth="1"/>
  </cols>
  <sheetData>
    <row r="3" spans="4:5" x14ac:dyDescent="0.3">
      <c r="D3" t="s">
        <v>75</v>
      </c>
      <c r="E3" t="s">
        <v>81</v>
      </c>
    </row>
    <row r="4" spans="4:5" x14ac:dyDescent="0.3">
      <c r="E4" t="s">
        <v>76</v>
      </c>
    </row>
    <row r="5" spans="4:5" x14ac:dyDescent="0.3">
      <c r="D5">
        <v>1</v>
      </c>
      <c r="E5" t="s">
        <v>80</v>
      </c>
    </row>
    <row r="6" spans="4:5" x14ac:dyDescent="0.3">
      <c r="D6">
        <v>2</v>
      </c>
      <c r="E6" t="s">
        <v>79</v>
      </c>
    </row>
    <row r="7" spans="4:5" x14ac:dyDescent="0.3">
      <c r="D7">
        <v>3</v>
      </c>
      <c r="E7" t="s">
        <v>78</v>
      </c>
    </row>
    <row r="8" spans="4:5" x14ac:dyDescent="0.3">
      <c r="D8">
        <v>4</v>
      </c>
      <c r="E8" t="s">
        <v>77</v>
      </c>
    </row>
    <row r="9" spans="4:5" x14ac:dyDescent="0.3">
      <c r="D9">
        <v>5</v>
      </c>
      <c r="E9" t="s">
        <v>82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29557-5B4D-4732-A318-44CA8E7184CC}">
  <dimension ref="D3:I25"/>
  <sheetViews>
    <sheetView zoomScale="130" zoomScaleNormal="130" workbookViewId="0">
      <selection activeCell="I4" sqref="I4"/>
    </sheetView>
  </sheetViews>
  <sheetFormatPr baseColWidth="10" defaultRowHeight="14.4" x14ac:dyDescent="0.3"/>
  <sheetData>
    <row r="3" spans="4:9" x14ac:dyDescent="0.3">
      <c r="D3" t="s">
        <v>29</v>
      </c>
      <c r="E3" t="s">
        <v>9</v>
      </c>
      <c r="F3" t="s">
        <v>10</v>
      </c>
      <c r="G3" t="s">
        <v>30</v>
      </c>
      <c r="H3" t="s">
        <v>31</v>
      </c>
    </row>
    <row r="4" spans="4:9" x14ac:dyDescent="0.3">
      <c r="D4">
        <v>45671</v>
      </c>
      <c r="E4" t="s">
        <v>32</v>
      </c>
      <c r="F4">
        <v>80</v>
      </c>
      <c r="G4" t="s">
        <v>0</v>
      </c>
      <c r="H4" t="s">
        <v>33</v>
      </c>
      <c r="I4">
        <f>VLOOKUP(G4,'Balance Marzo'!$B$4:$C$17,2,0)</f>
        <v>-1000</v>
      </c>
    </row>
    <row r="5" spans="4:9" x14ac:dyDescent="0.3">
      <c r="D5">
        <v>45672</v>
      </c>
      <c r="E5" t="s">
        <v>37</v>
      </c>
      <c r="F5">
        <v>500</v>
      </c>
      <c r="G5" t="s">
        <v>0</v>
      </c>
      <c r="H5" t="s">
        <v>35</v>
      </c>
      <c r="I5">
        <f>VLOOKUP(G5,'Balance Marzo'!$B$4:$C$17,2,0)</f>
        <v>-1000</v>
      </c>
    </row>
    <row r="6" spans="4:9" x14ac:dyDescent="0.3">
      <c r="D6">
        <v>45678</v>
      </c>
      <c r="E6" t="s">
        <v>53</v>
      </c>
      <c r="F6">
        <v>165</v>
      </c>
      <c r="G6" t="s">
        <v>16</v>
      </c>
      <c r="H6" t="s">
        <v>33</v>
      </c>
      <c r="I6">
        <f>VLOOKUP(G6,'Balance Marzo'!$B$4:$C$17,2,0)</f>
        <v>-3500</v>
      </c>
    </row>
    <row r="7" spans="4:9" x14ac:dyDescent="0.3">
      <c r="D7">
        <v>45678</v>
      </c>
      <c r="E7" t="s">
        <v>54</v>
      </c>
      <c r="F7">
        <v>90</v>
      </c>
      <c r="G7" t="s">
        <v>0</v>
      </c>
      <c r="H7" t="s">
        <v>33</v>
      </c>
      <c r="I7">
        <f>VLOOKUP(G7,'Balance Marzo'!$B$4:$C$17,2,0)</f>
        <v>-1000</v>
      </c>
    </row>
    <row r="8" spans="4:9" x14ac:dyDescent="0.3">
      <c r="D8">
        <v>45678</v>
      </c>
      <c r="E8" t="s">
        <v>56</v>
      </c>
      <c r="F8">
        <v>70</v>
      </c>
      <c r="G8" t="s">
        <v>16</v>
      </c>
      <c r="H8" t="s">
        <v>33</v>
      </c>
      <c r="I8">
        <f>VLOOKUP(G8,'Balance Marzo'!$B$4:$C$17,2,0)</f>
        <v>-3500</v>
      </c>
    </row>
    <row r="9" spans="4:9" x14ac:dyDescent="0.3">
      <c r="D9">
        <v>45679</v>
      </c>
      <c r="E9" t="s">
        <v>57</v>
      </c>
      <c r="F9">
        <v>45</v>
      </c>
      <c r="G9" t="s">
        <v>14</v>
      </c>
      <c r="H9" t="s">
        <v>33</v>
      </c>
      <c r="I9">
        <f>VLOOKUP(G9,'Balance Marzo'!$B$4:$C$17,2,0)</f>
        <v>-7000</v>
      </c>
    </row>
    <row r="10" spans="4:9" x14ac:dyDescent="0.3">
      <c r="D10">
        <v>45679</v>
      </c>
      <c r="E10" t="s">
        <v>58</v>
      </c>
      <c r="F10">
        <v>25</v>
      </c>
      <c r="G10" t="s">
        <v>14</v>
      </c>
      <c r="H10" t="s">
        <v>33</v>
      </c>
      <c r="I10">
        <f>VLOOKUP(G10,'Balance Marzo'!$B$4:$C$17,2,0)</f>
        <v>-7000</v>
      </c>
    </row>
    <row r="11" spans="4:9" x14ac:dyDescent="0.3">
      <c r="D11">
        <v>45679</v>
      </c>
      <c r="E11" t="s">
        <v>59</v>
      </c>
      <c r="F11">
        <v>30</v>
      </c>
      <c r="G11" t="s">
        <v>55</v>
      </c>
      <c r="H11" t="s">
        <v>33</v>
      </c>
      <c r="I11" t="e">
        <f>VLOOKUP(G11,'Balance Marzo'!$B$4:$C$17,2,0)</f>
        <v>#N/A</v>
      </c>
    </row>
    <row r="12" spans="4:9" x14ac:dyDescent="0.3">
      <c r="D12">
        <v>45679</v>
      </c>
      <c r="E12" t="s">
        <v>60</v>
      </c>
      <c r="F12">
        <v>70</v>
      </c>
      <c r="G12" t="s">
        <v>55</v>
      </c>
      <c r="H12" t="s">
        <v>33</v>
      </c>
      <c r="I12" t="e">
        <f>VLOOKUP(G12,'Balance Marzo'!$B$4:$C$17,2,0)</f>
        <v>#N/A</v>
      </c>
    </row>
    <row r="13" spans="4:9" x14ac:dyDescent="0.3">
      <c r="D13">
        <v>45679</v>
      </c>
      <c r="E13" t="s">
        <v>53</v>
      </c>
      <c r="F13">
        <v>230</v>
      </c>
      <c r="G13" t="s">
        <v>16</v>
      </c>
      <c r="H13" t="s">
        <v>33</v>
      </c>
      <c r="I13">
        <f>VLOOKUP(G13,'Balance Marzo'!$B$4:$C$17,2,0)</f>
        <v>-3500</v>
      </c>
    </row>
    <row r="14" spans="4:9" x14ac:dyDescent="0.3">
      <c r="D14">
        <v>45680</v>
      </c>
      <c r="E14" t="s">
        <v>61</v>
      </c>
      <c r="F14">
        <v>60</v>
      </c>
      <c r="G14" t="s">
        <v>16</v>
      </c>
      <c r="H14" t="s">
        <v>33</v>
      </c>
      <c r="I14">
        <f>VLOOKUP(G14,'Balance Marzo'!$B$4:$C$17,2,0)</f>
        <v>-3500</v>
      </c>
    </row>
    <row r="15" spans="4:9" x14ac:dyDescent="0.3">
      <c r="D15">
        <v>45680</v>
      </c>
      <c r="E15" t="s">
        <v>61</v>
      </c>
      <c r="F15">
        <v>84</v>
      </c>
      <c r="G15" t="s">
        <v>62</v>
      </c>
      <c r="H15" t="s">
        <v>33</v>
      </c>
      <c r="I15" t="e">
        <f>VLOOKUP(G15,'Balance Marzo'!$B$4:$C$17,2,0)</f>
        <v>#N/A</v>
      </c>
    </row>
    <row r="16" spans="4:9" x14ac:dyDescent="0.3">
      <c r="D16">
        <v>45681</v>
      </c>
      <c r="E16" t="s">
        <v>63</v>
      </c>
      <c r="F16">
        <v>74</v>
      </c>
      <c r="G16" t="s">
        <v>64</v>
      </c>
      <c r="H16" t="s">
        <v>33</v>
      </c>
      <c r="I16" t="e">
        <f>VLOOKUP(G16,'Balance Marzo'!$B$4:$C$17,2,0)</f>
        <v>#N/A</v>
      </c>
    </row>
    <row r="17" spans="4:9" x14ac:dyDescent="0.3">
      <c r="D17">
        <v>45682</v>
      </c>
      <c r="E17" t="s">
        <v>65</v>
      </c>
      <c r="F17">
        <v>520</v>
      </c>
      <c r="G17" t="s">
        <v>64</v>
      </c>
      <c r="H17" t="s">
        <v>33</v>
      </c>
      <c r="I17" t="e">
        <f>VLOOKUP(G17,'Balance Marzo'!$B$4:$C$17,2,0)</f>
        <v>#N/A</v>
      </c>
    </row>
    <row r="18" spans="4:9" x14ac:dyDescent="0.3">
      <c r="D18">
        <v>45682</v>
      </c>
      <c r="E18" t="s">
        <v>66</v>
      </c>
      <c r="F18">
        <v>800</v>
      </c>
      <c r="G18" t="s">
        <v>0</v>
      </c>
      <c r="H18" t="s">
        <v>33</v>
      </c>
      <c r="I18">
        <f>VLOOKUP(G18,'Balance Marzo'!$B$4:$C$17,2,0)</f>
        <v>-1000</v>
      </c>
    </row>
    <row r="19" spans="4:9" x14ac:dyDescent="0.3">
      <c r="D19">
        <v>45682</v>
      </c>
      <c r="E19" t="s">
        <v>67</v>
      </c>
      <c r="F19">
        <v>500</v>
      </c>
      <c r="G19" t="s">
        <v>0</v>
      </c>
      <c r="H19" t="s">
        <v>68</v>
      </c>
      <c r="I19">
        <f>VLOOKUP(G19,'Balance Marzo'!$B$4:$C$17,2,0)</f>
        <v>-1000</v>
      </c>
    </row>
    <row r="20" spans="4:9" x14ac:dyDescent="0.3">
      <c r="D20">
        <v>45683</v>
      </c>
      <c r="E20" t="s">
        <v>69</v>
      </c>
      <c r="F20">
        <v>300</v>
      </c>
      <c r="G20" t="s">
        <v>0</v>
      </c>
      <c r="H20" t="s">
        <v>33</v>
      </c>
      <c r="I20">
        <f>VLOOKUP(G20,'Balance Marzo'!$B$4:$C$17,2,0)</f>
        <v>-1000</v>
      </c>
    </row>
    <row r="21" spans="4:9" x14ac:dyDescent="0.3">
      <c r="D21">
        <v>45683</v>
      </c>
      <c r="E21" t="s">
        <v>14</v>
      </c>
      <c r="F21">
        <v>155</v>
      </c>
      <c r="G21" t="s">
        <v>14</v>
      </c>
      <c r="H21" t="s">
        <v>33</v>
      </c>
      <c r="I21">
        <f>VLOOKUP(G21,'Balance Marzo'!$B$4:$C$17,2,0)</f>
        <v>-7000</v>
      </c>
    </row>
    <row r="22" spans="4:9" x14ac:dyDescent="0.3">
      <c r="D22">
        <v>45684</v>
      </c>
      <c r="E22" t="s">
        <v>70</v>
      </c>
      <c r="F22">
        <v>160</v>
      </c>
      <c r="G22" t="s">
        <v>62</v>
      </c>
      <c r="H22" t="s">
        <v>68</v>
      </c>
      <c r="I22" t="e">
        <f>VLOOKUP(G22,'Balance Marzo'!$B$4:$C$17,2,0)</f>
        <v>#N/A</v>
      </c>
    </row>
    <row r="23" spans="4:9" x14ac:dyDescent="0.3">
      <c r="D23">
        <v>45684</v>
      </c>
      <c r="E23" t="s">
        <v>71</v>
      </c>
      <c r="F23">
        <v>130</v>
      </c>
      <c r="G23" t="s">
        <v>62</v>
      </c>
      <c r="H23" t="s">
        <v>33</v>
      </c>
      <c r="I23" t="e">
        <f>VLOOKUP(G23,'Balance Marzo'!$B$4:$C$17,2,0)</f>
        <v>#N/A</v>
      </c>
    </row>
    <row r="24" spans="4:9" x14ac:dyDescent="0.3">
      <c r="D24">
        <v>45684</v>
      </c>
      <c r="E24" t="s">
        <v>72</v>
      </c>
      <c r="F24">
        <v>74</v>
      </c>
      <c r="G24" t="s">
        <v>62</v>
      </c>
      <c r="H24" t="s">
        <v>33</v>
      </c>
      <c r="I24" t="e">
        <f>VLOOKUP(G24,'Balance Marzo'!$B$4:$C$17,2,0)</f>
        <v>#N/A</v>
      </c>
    </row>
    <row r="25" spans="4:9" x14ac:dyDescent="0.3">
      <c r="D25">
        <v>45684</v>
      </c>
      <c r="E25" t="s">
        <v>14</v>
      </c>
      <c r="F25">
        <v>125</v>
      </c>
      <c r="G25" t="s">
        <v>62</v>
      </c>
      <c r="H25" t="s">
        <v>68</v>
      </c>
      <c r="I25" t="e">
        <f>VLOOKUP(G25,'Balance Marzo'!$B$4:$C$17,2,0)</f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6A48B-4D19-4E1B-AE99-461B7A0324C6}">
  <sheetPr>
    <tabColor rgb="FFFF0000"/>
  </sheetPr>
  <dimension ref="C3:E6"/>
  <sheetViews>
    <sheetView zoomScale="170" zoomScaleNormal="170" workbookViewId="0">
      <selection activeCell="D10" sqref="D10"/>
    </sheetView>
  </sheetViews>
  <sheetFormatPr baseColWidth="10" defaultRowHeight="14.4" x14ac:dyDescent="0.3"/>
  <cols>
    <col min="3" max="3" width="12" style="13" customWidth="1"/>
    <col min="4" max="4" width="16.109375" customWidth="1"/>
    <col min="5" max="5" width="50.5546875" customWidth="1"/>
  </cols>
  <sheetData>
    <row r="3" spans="3:5" x14ac:dyDescent="0.3">
      <c r="C3" s="13" t="s">
        <v>41</v>
      </c>
      <c r="D3" t="s">
        <v>40</v>
      </c>
      <c r="E3" t="s">
        <v>9</v>
      </c>
    </row>
    <row r="4" spans="3:5" x14ac:dyDescent="0.3">
      <c r="C4" s="13">
        <v>1</v>
      </c>
      <c r="D4" t="s">
        <v>42</v>
      </c>
      <c r="E4" t="s">
        <v>43</v>
      </c>
    </row>
    <row r="5" spans="3:5" x14ac:dyDescent="0.3">
      <c r="C5" s="13">
        <v>2</v>
      </c>
      <c r="D5" t="s">
        <v>45</v>
      </c>
      <c r="E5" t="s">
        <v>46</v>
      </c>
    </row>
    <row r="6" spans="3:5" x14ac:dyDescent="0.3">
      <c r="C6" s="13">
        <v>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clase1</vt:lpstr>
      <vt:lpstr>clase2</vt:lpstr>
      <vt:lpstr>Balance Marzo</vt:lpstr>
      <vt:lpstr>Consolidado</vt:lpstr>
      <vt:lpstr>Hoja4</vt:lpstr>
      <vt:lpstr>Hoja3</vt:lpstr>
      <vt:lpstr>Descripción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Apáez</dc:creator>
  <cp:lastModifiedBy>Luis Apáez</cp:lastModifiedBy>
  <dcterms:created xsi:type="dcterms:W3CDTF">2025-03-15T01:12:24Z</dcterms:created>
  <dcterms:modified xsi:type="dcterms:W3CDTF">2025-03-22T13:50:52Z</dcterms:modified>
</cp:coreProperties>
</file>