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imelines/timeline1.xml" ContentType="application/vnd.ms-excel.timelin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luisa\Documents\Cursos\CursoPy\Archivos\Exceles\"/>
    </mc:Choice>
  </mc:AlternateContent>
  <xr:revisionPtr revIDLastSave="0" documentId="8_{ECF84B37-CA15-41FA-92AD-D9B358D025D3}" xr6:coauthVersionLast="47" xr6:coauthVersionMax="47" xr10:uidLastSave="{00000000-0000-0000-0000-000000000000}"/>
  <bookViews>
    <workbookView xWindow="-108" yWindow="-108" windowWidth="23256" windowHeight="12456" firstSheet="2" activeTab="4" xr2:uid="{DDA55FD9-D93E-4C12-926E-B7FC83CEA261}"/>
  </bookViews>
  <sheets>
    <sheet name="clase1" sheetId="1" r:id="rId1"/>
    <sheet name="clase2" sheetId="5" r:id="rId2"/>
    <sheet name="Ventas Simulacion" sheetId="10" r:id="rId3"/>
    <sheet name="Clase 3" sheetId="8" r:id="rId4"/>
    <sheet name="Limpieza" sheetId="9" r:id="rId5"/>
    <sheet name="Hoja7" sheetId="14" r:id="rId6"/>
    <sheet name="Balance Marzo" sheetId="2" r:id="rId7"/>
    <sheet name="Consolidado" sheetId="3" r:id="rId8"/>
    <sheet name="Dashboard" sheetId="13" r:id="rId9"/>
    <sheet name="Hoja4" sheetId="11" r:id="rId10"/>
    <sheet name="BuscarV" sheetId="12" r:id="rId11"/>
  </sheets>
  <externalReferences>
    <externalReference r:id="rId12"/>
    <externalReference r:id="rId13"/>
  </externalReferences>
  <definedNames>
    <definedName name="_xlnm._FilterDatabase" localSheetId="2" hidden="1">'Ventas Simulacion'!$D$3:$J$8</definedName>
    <definedName name="AbrDom1">DATE(AñoCalendario,4,1)-WEEKDAY(DATE(AñoCalendario,4,1))+1</definedName>
    <definedName name="AgoDom1">DATE(AñoCalendario,8,1)-WEEKDAY(DATE(AñoCalendario,8,1))+1</definedName>
    <definedName name="AñoCalendario">[1]Actual!$Y$1</definedName>
    <definedName name="Código1_Turnos">'[2]Patrón de turnos'!$C$4</definedName>
    <definedName name="Código2_Turnos">'[2]Patrón de turnos'!$C$5</definedName>
    <definedName name="Código3_Turnos">'[2]Patrón de turnos'!$C$6</definedName>
    <definedName name="Comienzo_Patrón">'[2]Patrón de turnos'!$C$9</definedName>
    <definedName name="DecSun1">DATE(AñoCalendario,12,1)-WEEKDAY(DATE(AñoCalendario,12,1))+1</definedName>
    <definedName name="FebSun1">DATE(AñoCalendario,2,1)-WEEKDAY(DATE(AñoCalendario,2,1))+1</definedName>
    <definedName name="JanSun1">DATE(AñoCalendario,1,1)-WEEKDAY(DATE(AñoCalendario,1,1))+1</definedName>
    <definedName name="JulSun1">DATE(AñoCalendario,7,1)-WEEKDAY(DATE(AñoCalendario,7,1))+1</definedName>
    <definedName name="JunSun1">DATE(AñoCalendario,6,1)-WEEKDAY(DATE(AñoCalendario,6,1))+1</definedName>
    <definedName name="MarSun1">DATE(AñoCalendario,3,1)-WEEKDAY(DATE(AñoCalendario,3,1))+1</definedName>
    <definedName name="MaySun1">DATE(AñoCalendario,5,1)-WEEKDAY(DATE(AñoCalendario,5,1))+1</definedName>
    <definedName name="NativeTimeline_Fecha">#N/A</definedName>
    <definedName name="NovSun1">DATE(AñoCalendario,11,1)-WEEKDAY(DATE(AñoCalendario,11,1))+1</definedName>
    <definedName name="OctDom1">DATE(AñoCalendario,10,1)-WEEKDAY(DATE(AñoCalendario,10,1))+1</definedName>
    <definedName name="Patrón_de_turnos">'[2]Patrón de turnos'!$C$11</definedName>
    <definedName name="SegmentaciónDeDatos_Categoría">#N/A</definedName>
    <definedName name="SepDom1">DATE(AñoCalendario,9,1)-WEEKDAY(DATE(AñoCalendario,9,1))+1</definedName>
  </definedNames>
  <calcPr calcId="191029"/>
  <pivotCaches>
    <pivotCache cacheId="28" r:id="rId14"/>
  </pivotCaches>
  <extLst>
    <ext xmlns:x14="http://schemas.microsoft.com/office/spreadsheetml/2009/9/main" uri="{BBE1A952-AA13-448e-AADC-164F8A28A991}">
      <x14:slicerCaches>
        <x14:slicerCache r:id="rId1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16"/>
      </x15:timelineCacheRef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4" l="1"/>
  <c r="G9" i="14"/>
  <c r="G10" i="14"/>
  <c r="G7" i="14"/>
  <c r="H55" i="3" l="1"/>
  <c r="E5" i="10"/>
  <c r="E6" i="10"/>
  <c r="E7" i="10"/>
  <c r="E4" i="10"/>
  <c r="L7" i="11"/>
  <c r="L6" i="11"/>
  <c r="L5" i="11"/>
  <c r="E3" i="11"/>
  <c r="E1" i="3"/>
  <c r="L5" i="3"/>
  <c r="L6" i="3"/>
  <c r="L4" i="3"/>
  <c r="L7" i="3" s="1"/>
  <c r="H7" i="10"/>
  <c r="H5" i="10"/>
  <c r="H6" i="10"/>
  <c r="I6" i="10" s="1"/>
  <c r="H4" i="10"/>
  <c r="D2" i="9"/>
  <c r="L8" i="11" l="1"/>
  <c r="J6" i="10"/>
  <c r="I4" i="10"/>
  <c r="J4" i="10" s="1"/>
  <c r="I7" i="10"/>
  <c r="J7" i="10" s="1"/>
  <c r="I5" i="10"/>
  <c r="J5" i="10" s="1"/>
  <c r="J8" i="10" l="1"/>
  <c r="H42" i="3" l="1"/>
  <c r="H43" i="3"/>
  <c r="H44" i="3"/>
  <c r="H45" i="3"/>
  <c r="H46" i="3"/>
  <c r="H47" i="3"/>
  <c r="H48" i="3"/>
  <c r="H49" i="3"/>
  <c r="H50" i="3"/>
  <c r="H51" i="3"/>
  <c r="H52" i="3"/>
  <c r="H53" i="3"/>
  <c r="H54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8" i="2"/>
  <c r="E8" i="2" s="1"/>
  <c r="C6" i="2" l="1"/>
  <c r="C7" i="2" s="1"/>
  <c r="D8" i="1"/>
  <c r="D7" i="1"/>
  <c r="D6" i="1"/>
  <c r="D3" i="1"/>
  <c r="D5" i="1"/>
  <c r="D4" i="1"/>
  <c r="C15" i="2" l="1"/>
  <c r="C16" i="2" s="1"/>
  <c r="C17" i="2" l="1"/>
  <c r="C19" i="2" s="1"/>
  <c r="C20" i="2" s="1"/>
</calcChain>
</file>

<file path=xl/sharedStrings.xml><?xml version="1.0" encoding="utf-8"?>
<sst xmlns="http://schemas.openxmlformats.org/spreadsheetml/2006/main" count="981" uniqueCount="228">
  <si>
    <t>Luis</t>
  </si>
  <si>
    <t>Fernando</t>
  </si>
  <si>
    <t>Datos estáticos</t>
  </si>
  <si>
    <t>Curso</t>
  </si>
  <si>
    <t>Excel</t>
  </si>
  <si>
    <t>Fórmulas/Dinamismo</t>
  </si>
  <si>
    <t>Clase 1</t>
  </si>
  <si>
    <t>Clase 2</t>
  </si>
  <si>
    <t>¿Qué haremos aquí?</t>
  </si>
  <si>
    <t>Descripción</t>
  </si>
  <si>
    <t>Monto</t>
  </si>
  <si>
    <t>Salario fijo neto</t>
  </si>
  <si>
    <t>Ganancias curso</t>
  </si>
  <si>
    <t>Subtotal ingresos</t>
  </si>
  <si>
    <t>Comida</t>
  </si>
  <si>
    <t>Marzo (mensual)</t>
  </si>
  <si>
    <t>Desayuno-Cena</t>
  </si>
  <si>
    <t>Transporte</t>
  </si>
  <si>
    <t>Ahorro</t>
  </si>
  <si>
    <t>Subtotal egresos</t>
  </si>
  <si>
    <t>Balance</t>
  </si>
  <si>
    <t>Salidas</t>
  </si>
  <si>
    <t>Servicios</t>
  </si>
  <si>
    <t>Laptop</t>
  </si>
  <si>
    <t>Ahorro total</t>
  </si>
  <si>
    <t>Siempre que aprendes algo nuevo, cuesta</t>
  </si>
  <si>
    <t>gastos fijos</t>
  </si>
  <si>
    <t>gastos variables</t>
  </si>
  <si>
    <t>ahorro</t>
  </si>
  <si>
    <t>Fecha</t>
  </si>
  <si>
    <t>Categoría</t>
  </si>
  <si>
    <t>Método Pago</t>
  </si>
  <si>
    <t>Helado</t>
  </si>
  <si>
    <t>Efectivo</t>
  </si>
  <si>
    <t>Formas de Pago</t>
  </si>
  <si>
    <t>TDD</t>
  </si>
  <si>
    <t>TDC</t>
  </si>
  <si>
    <t>Cine</t>
  </si>
  <si>
    <t>Datos Reales</t>
  </si>
  <si>
    <t>Suma</t>
  </si>
  <si>
    <t>x</t>
  </si>
  <si>
    <t xml:space="preserve">Tema </t>
  </si>
  <si>
    <t>Tablas de excel: simplificar cálculos u otras funcionalidades</t>
  </si>
  <si>
    <t>Tablas dinámicas</t>
  </si>
  <si>
    <t>Se nos formatea en automático la tabla</t>
  </si>
  <si>
    <t>Tendremos una opción nueva: diseño de tabla</t>
  </si>
  <si>
    <t>Le puedes poner nombre a tu tabla</t>
  </si>
  <si>
    <t>Tacos</t>
  </si>
  <si>
    <t>Medicamentos</t>
  </si>
  <si>
    <t>Pan</t>
  </si>
  <si>
    <t xml:space="preserve">Pan Hamburguesa </t>
  </si>
  <si>
    <t>Coca Cola</t>
  </si>
  <si>
    <t>Prime</t>
  </si>
  <si>
    <t>Sat Licencia</t>
  </si>
  <si>
    <t>Oxxo</t>
  </si>
  <si>
    <t>Oficina</t>
  </si>
  <si>
    <t>Cafés seven</t>
  </si>
  <si>
    <t>Podólogo</t>
  </si>
  <si>
    <t>Tenencia</t>
  </si>
  <si>
    <t>Tarjeta</t>
  </si>
  <si>
    <t>Dinamos</t>
  </si>
  <si>
    <t>Oxxo+Cafés+Dulces</t>
  </si>
  <si>
    <t>Chapata + coca</t>
  </si>
  <si>
    <t>Café starbuck</t>
  </si>
  <si>
    <t>La fórmula más importante del godinado: buscarV</t>
  </si>
  <si>
    <t>Buscar elementos con base en un valor</t>
  </si>
  <si>
    <t>Ppto</t>
  </si>
  <si>
    <t>Si quieres que algo se quede fijo, ponle $</t>
  </si>
  <si>
    <t>sumar.si</t>
  </si>
  <si>
    <t>Sumar valores por categorías</t>
  </si>
  <si>
    <t>Gasto Real</t>
  </si>
  <si>
    <t>i</t>
  </si>
  <si>
    <t>rango de las categorías</t>
  </si>
  <si>
    <t>ii</t>
  </si>
  <si>
    <t>criterio: sumar en conjunto por la categoria que te interes</t>
  </si>
  <si>
    <t>iii</t>
  </si>
  <si>
    <t>rango donde se sumaran las categorías</t>
  </si>
  <si>
    <t>Variación</t>
  </si>
  <si>
    <t>Dashboard</t>
  </si>
  <si>
    <t>Talacha</t>
  </si>
  <si>
    <t>Amazom Prime</t>
  </si>
  <si>
    <t>Oxxo cafés</t>
  </si>
  <si>
    <t>Salida</t>
  </si>
  <si>
    <t>Desayuno Dinamos</t>
  </si>
  <si>
    <t>Café + Clase</t>
  </si>
  <si>
    <t>Comida Raque</t>
  </si>
  <si>
    <t>Desayuno-Cena tienda</t>
  </si>
  <si>
    <t>Cena y desayuno</t>
  </si>
  <si>
    <t>Internet</t>
  </si>
  <si>
    <t>canva</t>
  </si>
  <si>
    <t>cumpleaños fer</t>
  </si>
  <si>
    <t>Café curso</t>
  </si>
  <si>
    <t>Uber</t>
  </si>
  <si>
    <t>Netflix</t>
  </si>
  <si>
    <t>Pago curso</t>
  </si>
  <si>
    <t>Extras ofi</t>
  </si>
  <si>
    <t>Gasolina</t>
  </si>
  <si>
    <t>Plaza</t>
  </si>
  <si>
    <t>Kfc</t>
  </si>
  <si>
    <t>Botanas</t>
  </si>
  <si>
    <t>Insumos tienda botanas/desayuno</t>
  </si>
  <si>
    <t>Botanas Alan</t>
  </si>
  <si>
    <t>Coca cola y leche</t>
  </si>
  <si>
    <t xml:space="preserve">Cafés </t>
  </si>
  <si>
    <t>Desayuno</t>
  </si>
  <si>
    <t>Tienda</t>
  </si>
  <si>
    <t>Comida semana</t>
  </si>
  <si>
    <t>Oficina gasto</t>
  </si>
  <si>
    <t>Repaso clase pasada</t>
  </si>
  <si>
    <t xml:space="preserve">Gráficos </t>
  </si>
  <si>
    <t>FECHA</t>
  </si>
  <si>
    <t>DESCRIPCIÓN</t>
  </si>
  <si>
    <t>MONTO</t>
  </si>
  <si>
    <t>CATEGORÍA2</t>
  </si>
  <si>
    <t>CATEGORÍA3</t>
  </si>
  <si>
    <t>cumpleaños</t>
  </si>
  <si>
    <t>Comida Fer</t>
  </si>
  <si>
    <t>Globos party</t>
  </si>
  <si>
    <t>Galletas</t>
  </si>
  <si>
    <t>Flores</t>
  </si>
  <si>
    <t>Tarjeta D</t>
  </si>
  <si>
    <t>Seven</t>
  </si>
  <si>
    <t>Comida Ra</t>
  </si>
  <si>
    <t>Comida parte I</t>
  </si>
  <si>
    <t>Desayuno-Cena parte II</t>
  </si>
  <si>
    <t>Google</t>
  </si>
  <si>
    <t>Tarjeta C</t>
  </si>
  <si>
    <t>Insumos tienda</t>
  </si>
  <si>
    <t>Amazom</t>
  </si>
  <si>
    <t>Chapata</t>
  </si>
  <si>
    <t>Pollo Rostizado</t>
  </si>
  <si>
    <t>Leche y pan</t>
  </si>
  <si>
    <t>Pan Feria</t>
  </si>
  <si>
    <t>Recarga</t>
  </si>
  <si>
    <t>Cafés</t>
  </si>
  <si>
    <t>Album</t>
  </si>
  <si>
    <t>Amazon</t>
  </si>
  <si>
    <t>Refresco</t>
  </si>
  <si>
    <t>Tabnine</t>
  </si>
  <si>
    <t>Canva</t>
  </si>
  <si>
    <t>Starbucks</t>
  </si>
  <si>
    <t>Leches</t>
  </si>
  <si>
    <t>kfc</t>
  </si>
  <si>
    <t>Queso + coca</t>
  </si>
  <si>
    <t>Pechuga + Tienda + Fruta +  Quecas</t>
  </si>
  <si>
    <t>Viri refresco</t>
  </si>
  <si>
    <t>Café olla + frio + coca</t>
  </si>
  <si>
    <t>Jabones</t>
  </si>
  <si>
    <t>Burrito</t>
  </si>
  <si>
    <t>Préstamo Leo</t>
  </si>
  <si>
    <t>Suerox + gansitos + corte</t>
  </si>
  <si>
    <t>Alitas</t>
  </si>
  <si>
    <t>Guitarra</t>
  </si>
  <si>
    <t>fantasma</t>
  </si>
  <si>
    <t>Pago Esaú</t>
  </si>
  <si>
    <t>Cena</t>
  </si>
  <si>
    <t>Refri chesco</t>
  </si>
  <si>
    <t>Burger King</t>
  </si>
  <si>
    <t>Farmacia</t>
  </si>
  <si>
    <t>Anticipo</t>
  </si>
  <si>
    <t>Pago Curso</t>
  </si>
  <si>
    <t>Alan</t>
  </si>
  <si>
    <t>Helado-Coca/cola</t>
  </si>
  <si>
    <t>Comida semanal</t>
  </si>
  <si>
    <t>Entradas Cine</t>
  </si>
  <si>
    <t>Torta + Tamales</t>
  </si>
  <si>
    <t>Cafés oficina</t>
  </si>
  <si>
    <t>Amazon Prime</t>
  </si>
  <si>
    <t>Anualidad</t>
  </si>
  <si>
    <t>Peces</t>
  </si>
  <si>
    <t>Coca + Helado</t>
  </si>
  <si>
    <t>Raquel Ropa</t>
  </si>
  <si>
    <t>Uber Banorte</t>
  </si>
  <si>
    <t>Pecera + libro</t>
  </si>
  <si>
    <t>Gas</t>
  </si>
  <si>
    <t>Pago Fer</t>
  </si>
  <si>
    <t>Sumar Si/BuscarV</t>
  </si>
  <si>
    <t>columna 1</t>
  </si>
  <si>
    <t>columna 2</t>
  </si>
  <si>
    <t>r</t>
  </si>
  <si>
    <t>s</t>
  </si>
  <si>
    <t>Cantidad vendida</t>
  </si>
  <si>
    <t>Producto</t>
  </si>
  <si>
    <t>Total ticket</t>
  </si>
  <si>
    <t>Papas</t>
  </si>
  <si>
    <t>Precio unitario</t>
  </si>
  <si>
    <t>Bolsas b</t>
  </si>
  <si>
    <t>Subtotal ticket</t>
  </si>
  <si>
    <t>Impuesto 16</t>
  </si>
  <si>
    <t>Impuestos</t>
  </si>
  <si>
    <t>Suma venta</t>
  </si>
  <si>
    <t>ctrl + b</t>
  </si>
  <si>
    <t>Gasto</t>
  </si>
  <si>
    <t>Tabla artesanal</t>
  </si>
  <si>
    <t>ctrl + shitf + flecha de abajo</t>
  </si>
  <si>
    <t>ctrl  + "+"</t>
  </si>
  <si>
    <t>Inventario</t>
  </si>
  <si>
    <t>Cantidad</t>
  </si>
  <si>
    <t>Etiquetas de fila</t>
  </si>
  <si>
    <t>Total general</t>
  </si>
  <si>
    <t>Suma de Monto</t>
  </si>
  <si>
    <t>Cuenta de Descripción</t>
  </si>
  <si>
    <t>ene</t>
  </si>
  <si>
    <t>22-ene</t>
  </si>
  <si>
    <t>26-ene</t>
  </si>
  <si>
    <t>28-ene</t>
  </si>
  <si>
    <t>29-ene</t>
  </si>
  <si>
    <t>30-ene</t>
  </si>
  <si>
    <t>31-ene</t>
  </si>
  <si>
    <t>Cursos</t>
  </si>
  <si>
    <t>hola</t>
  </si>
  <si>
    <t>adios</t>
  </si>
  <si>
    <t>sdkjhnsda</t>
  </si>
  <si>
    <t>sdadas</t>
  </si>
  <si>
    <t>Cena Desayuno</t>
  </si>
  <si>
    <t xml:space="preserve">Otros </t>
  </si>
  <si>
    <t xml:space="preserve">Comida </t>
  </si>
  <si>
    <t xml:space="preserve">Oficina </t>
  </si>
  <si>
    <t xml:space="preserve">Novios </t>
  </si>
  <si>
    <t xml:space="preserve">Luis </t>
  </si>
  <si>
    <t xml:space="preserve">Curso </t>
  </si>
  <si>
    <t xml:space="preserve">Servicios </t>
  </si>
  <si>
    <t xml:space="preserve">Pago Luis </t>
  </si>
  <si>
    <t xml:space="preserve">Cursos </t>
  </si>
  <si>
    <t>año</t>
  </si>
  <si>
    <t>mes</t>
  </si>
  <si>
    <t>dia</t>
  </si>
  <si>
    <t>29/02/2025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</si>
</sst>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4" fillId="2" borderId="0" xfId="0" applyFont="1" applyFill="1"/>
    <xf numFmtId="0" fontId="4" fillId="2" borderId="1" xfId="0" applyFont="1" applyFill="1" applyBorder="1"/>
    <xf numFmtId="0" fontId="0" fillId="3" borderId="1" xfId="0" applyFill="1" applyBorder="1"/>
    <xf numFmtId="0" fontId="5" fillId="3" borderId="1" xfId="0" applyFont="1" applyFill="1" applyBorder="1"/>
    <xf numFmtId="0" fontId="3" fillId="3" borderId="1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9" fontId="0" fillId="4" borderId="1" xfId="2" applyFont="1" applyFill="1" applyBorder="1" applyAlignment="1">
      <alignment horizontal="right"/>
    </xf>
    <xf numFmtId="0" fontId="2" fillId="5" borderId="0" xfId="0" applyFont="1" applyFill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7" borderId="0" xfId="0" applyFill="1" applyAlignment="1">
      <alignment horizontal="center"/>
    </xf>
    <xf numFmtId="0" fontId="0" fillId="7" borderId="0" xfId="0" applyFill="1"/>
    <xf numFmtId="0" fontId="0" fillId="8" borderId="0" xfId="0" applyFill="1" applyAlignment="1">
      <alignment horizontal="center"/>
    </xf>
    <xf numFmtId="0" fontId="0" fillId="8" borderId="0" xfId="0" applyFill="1"/>
    <xf numFmtId="0" fontId="7" fillId="2" borderId="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14" fontId="2" fillId="9" borderId="14" xfId="0" applyNumberFormat="1" applyFont="1" applyFill="1" applyBorder="1"/>
    <xf numFmtId="0" fontId="2" fillId="9" borderId="15" xfId="0" applyFont="1" applyFill="1" applyBorder="1"/>
    <xf numFmtId="0" fontId="2" fillId="9" borderId="16" xfId="0" applyFont="1" applyFill="1" applyBorder="1"/>
    <xf numFmtId="14" fontId="0" fillId="10" borderId="11" xfId="0" quotePrefix="1" applyNumberFormat="1" applyFill="1" applyBorder="1"/>
    <xf numFmtId="0" fontId="0" fillId="10" borderId="12" xfId="0" applyFill="1" applyBorder="1"/>
    <xf numFmtId="0" fontId="0" fillId="10" borderId="13" xfId="0" applyFill="1" applyBorder="1"/>
    <xf numFmtId="14" fontId="0" fillId="0" borderId="11" xfId="0" applyNumberFormat="1" applyBorder="1"/>
    <xf numFmtId="0" fontId="0" fillId="0" borderId="12" xfId="0" applyBorder="1"/>
    <xf numFmtId="0" fontId="0" fillId="0" borderId="13" xfId="0" applyBorder="1"/>
    <xf numFmtId="14" fontId="0" fillId="10" borderId="11" xfId="0" applyNumberFormat="1" applyFill="1" applyBorder="1"/>
    <xf numFmtId="14" fontId="0" fillId="0" borderId="11" xfId="0" quotePrefix="1" applyNumberFormat="1" applyBorder="1"/>
    <xf numFmtId="14" fontId="0" fillId="0" borderId="0" xfId="0" applyNumberFormat="1"/>
    <xf numFmtId="14" fontId="0" fillId="4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2" applyFont="1"/>
    <xf numFmtId="0" fontId="0" fillId="11" borderId="0" xfId="0" applyFill="1"/>
    <xf numFmtId="164" fontId="0" fillId="0" borderId="0" xfId="1" applyNumberFormat="1" applyFont="1"/>
    <xf numFmtId="0" fontId="0" fillId="12" borderId="0" xfId="0" applyFill="1" applyAlignment="1">
      <alignment horizontal="center"/>
    </xf>
    <xf numFmtId="164" fontId="0" fillId="12" borderId="0" xfId="1" applyNumberFormat="1" applyFont="1" applyFill="1"/>
    <xf numFmtId="14" fontId="0" fillId="4" borderId="9" xfId="0" applyNumberFormat="1" applyFill="1" applyBorder="1" applyAlignment="1">
      <alignment horizontal="center"/>
    </xf>
    <xf numFmtId="0" fontId="0" fillId="4" borderId="9" xfId="0" applyNumberFormat="1" applyFill="1" applyBorder="1" applyAlignment="1">
      <alignment horizontal="center"/>
    </xf>
    <xf numFmtId="164" fontId="0" fillId="0" borderId="0" xfId="0" applyNumberFormat="1"/>
    <xf numFmtId="14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9" fillId="2" borderId="0" xfId="0" applyFont="1" applyFill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2" fillId="9" borderId="15" xfId="1" applyNumberFormat="1" applyFont="1" applyFill="1" applyBorder="1"/>
    <xf numFmtId="164" fontId="0" fillId="10" borderId="12" xfId="1" applyNumberFormat="1" applyFont="1" applyFill="1" applyBorder="1"/>
    <xf numFmtId="164" fontId="0" fillId="0" borderId="12" xfId="1" applyNumberFormat="1" applyFont="1" applyBorder="1"/>
    <xf numFmtId="1" fontId="0" fillId="10" borderId="11" xfId="0" quotePrefix="1" applyNumberFormat="1" applyFont="1" applyFill="1" applyBorder="1"/>
    <xf numFmtId="1" fontId="0" fillId="0" borderId="11" xfId="0" applyNumberFormat="1" applyFont="1" applyBorder="1"/>
    <xf numFmtId="1" fontId="0" fillId="10" borderId="11" xfId="0" applyNumberFormat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29">
    <dxf>
      <numFmt numFmtId="19" formatCode="dd/mm/yyyy"/>
    </dxf>
    <dxf>
      <numFmt numFmtId="0" formatCode="General"/>
    </dxf>
    <dxf>
      <font>
        <color rgb="FF00B050"/>
      </font>
    </dxf>
    <dxf>
      <font>
        <color rgb="FFC00000"/>
      </font>
    </dxf>
    <dxf>
      <numFmt numFmtId="164" formatCode="_-* #,##0_-;\-* #,##0_-;_-* &quot;-&quot;??_-;_-@_-"/>
    </dxf>
    <dxf>
      <numFmt numFmtId="0" formatCode="General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 Narrow"/>
        <family val="2"/>
        <scheme val="minor"/>
      </font>
      <fill>
        <patternFill patternType="solid">
          <fgColor indexed="64"/>
          <bgColor theme="1" tint="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11/relationships/timelineCache" Target="timelineCaches/timelineCach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[Clase_3.xlsx]Dashboard!TablaDinámica5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Finanzas por día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Dashboard!$C$57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Dashboard!$B$58:$B$65</c:f>
              <c:multiLvlStrCache>
                <c:ptCount val="6"/>
                <c:lvl>
                  <c:pt idx="0">
                    <c:v>22-ene</c:v>
                  </c:pt>
                  <c:pt idx="1">
                    <c:v>26-ene</c:v>
                  </c:pt>
                  <c:pt idx="2">
                    <c:v>28-ene</c:v>
                  </c:pt>
                  <c:pt idx="3">
                    <c:v>29-ene</c:v>
                  </c:pt>
                  <c:pt idx="4">
                    <c:v>30-ene</c:v>
                  </c:pt>
                  <c:pt idx="5">
                    <c:v>31-ene</c:v>
                  </c:pt>
                </c:lvl>
                <c:lvl>
                  <c:pt idx="0">
                    <c:v>ene</c:v>
                  </c:pt>
                </c:lvl>
              </c:multiLvlStrCache>
            </c:multiLvlStrRef>
          </c:cat>
          <c:val>
            <c:numRef>
              <c:f>Dashboard!$C$58:$C$65</c:f>
              <c:numCache>
                <c:formatCode>_-* #,##0_-;\-* #,##0_-;_-* "-"??_-;_-@_-</c:formatCode>
                <c:ptCount val="6"/>
                <c:pt idx="0">
                  <c:v>70</c:v>
                </c:pt>
                <c:pt idx="1">
                  <c:v>155</c:v>
                </c:pt>
                <c:pt idx="2">
                  <c:v>500</c:v>
                </c:pt>
                <c:pt idx="3">
                  <c:v>900</c:v>
                </c:pt>
                <c:pt idx="4">
                  <c:v>350</c:v>
                </c:pt>
                <c:pt idx="5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4-44E4-B166-4D5CAC1C7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0893312"/>
        <c:axId val="1680884672"/>
      </c:barChart>
      <c:catAx>
        <c:axId val="168089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80884672"/>
        <c:crosses val="autoZero"/>
        <c:auto val="1"/>
        <c:lblAlgn val="ctr"/>
        <c:lblOffset val="100"/>
        <c:noMultiLvlLbl val="0"/>
      </c:catAx>
      <c:valAx>
        <c:axId val="168088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8089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pivotSource>
    <c:name>[Clase_3.xlsx]Dashboard!TablaDinámica3</c:name>
    <c:fmtId val="0"/>
  </c:pivotSource>
  <c:chart>
    <c:autoTitleDeleted val="1"/>
    <c:pivotFmts>
      <c:pivotFmt>
        <c:idx val="0"/>
        <c:spPr>
          <a:gradFill rotWithShape="1">
            <a:gsLst>
              <a:gs pos="0">
                <a:schemeClr val="accent2">
                  <a:lumMod val="110000"/>
                  <a:satMod val="105000"/>
                  <a:tint val="67000"/>
                </a:schemeClr>
              </a:gs>
              <a:gs pos="50000">
                <a:schemeClr val="accent2">
                  <a:lumMod val="105000"/>
                  <a:satMod val="103000"/>
                  <a:tint val="73000"/>
                </a:schemeClr>
              </a:gs>
              <a:gs pos="100000">
                <a:schemeClr val="accent2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2">
                <a:shade val="95000"/>
              </a:schemeClr>
            </a:solidFill>
            <a:round/>
          </a:ln>
          <a:effectLst/>
        </c:spPr>
        <c:marker>
          <c:symbol val="circle"/>
          <c:size val="4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Dashboard!$C$3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tint val="54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tint val="54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tint val="54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tint val="54000"/>
                    <a:shade val="95000"/>
                  </a:schemeClr>
                </a:solidFill>
                <a:round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77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tint val="77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tint val="77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tint val="77000"/>
                    <a:shade val="95000"/>
                  </a:schemeClr>
                </a:solidFill>
                <a:round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shade val="7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shade val="7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shade val="7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76000"/>
                    <a:shade val="95000"/>
                  </a:schemeClr>
                </a:solidFill>
                <a:round/>
              </a:ln>
              <a:effectLst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2">
                      <a:shade val="53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shade val="53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shade val="53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53000"/>
                    <a:shade val="95000"/>
                  </a:schemeClr>
                </a:solidFill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Dashboard!$B$4:$B$9</c:f>
              <c:strCache>
                <c:ptCount val="5"/>
                <c:pt idx="0">
                  <c:v>Luis</c:v>
                </c:pt>
                <c:pt idx="1">
                  <c:v>Comida</c:v>
                </c:pt>
                <c:pt idx="2">
                  <c:v>Desayuno-Cena</c:v>
                </c:pt>
                <c:pt idx="3">
                  <c:v>Servicios</c:v>
                </c:pt>
                <c:pt idx="4">
                  <c:v>Salidas</c:v>
                </c:pt>
              </c:strCache>
            </c:strRef>
          </c:cat>
          <c:val>
            <c:numRef>
              <c:f>Dashboard!$C$4:$C$9</c:f>
              <c:numCache>
                <c:formatCode>_-* #,##0_-;\-* #,##0_-;_-* "-"??_-;_-@_-</c:formatCode>
                <c:ptCount val="5"/>
                <c:pt idx="0">
                  <c:v>7303</c:v>
                </c:pt>
                <c:pt idx="1">
                  <c:v>4691</c:v>
                </c:pt>
                <c:pt idx="2">
                  <c:v>1926</c:v>
                </c:pt>
                <c:pt idx="3">
                  <c:v>1000</c:v>
                </c:pt>
                <c:pt idx="4">
                  <c:v>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2-4143-A54A-B700CD1CB99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155863</xdr:colOff>
      <xdr:row>0</xdr:row>
      <xdr:rowOff>173182</xdr:rowOff>
    </xdr:from>
    <xdr:to>
      <xdr:col>15</xdr:col>
      <xdr:colOff>777240</xdr:colOff>
      <xdr:row>23</xdr:row>
      <xdr:rowOff>175260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62A996-FA68-94F8-2489-8B984E5801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64423</xdr:colOff>
      <xdr:row>0</xdr:row>
      <xdr:rowOff>174567</xdr:rowOff>
    </xdr:from>
    <xdr:to>
      <xdr:col>21</xdr:col>
      <xdr:colOff>690648</xdr:colOff>
      <xdr:row>24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44659D-54CA-19B8-7EAC-F6786EDE83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395151</xdr:colOff>
      <xdr:row>24</xdr:row>
      <xdr:rowOff>178524</xdr:rowOff>
    </xdr:from>
    <xdr:to>
      <xdr:col>9</xdr:col>
      <xdr:colOff>521425</xdr:colOff>
      <xdr:row>30</xdr:row>
      <xdr:rowOff>80554</xdr:rowOff>
    </xdr:to>
    <xdr:sp macro="" textlink="C9">
      <xdr:nvSpPr>
        <xdr:cNvPr id="4" name="CuadroTexto 3">
          <a:extLst>
            <a:ext uri="{FF2B5EF4-FFF2-40B4-BE49-F238E27FC236}">
              <a16:creationId xmlns:a16="http://schemas.microsoft.com/office/drawing/2014/main" id="{0043B597-9429-21A8-882E-F874639CC8AD}"/>
            </a:ext>
          </a:extLst>
        </xdr:cNvPr>
        <xdr:cNvSpPr txBox="1"/>
      </xdr:nvSpPr>
      <xdr:spPr>
        <a:xfrm>
          <a:off x="6610894" y="4619895"/>
          <a:ext cx="1715588" cy="1012373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1F908E01-8042-4D9D-9325-E4CCE635E535}" type="TxLink">
            <a:rPr lang="en-US" sz="3600" b="1" i="0" u="none" strike="noStrike">
              <a:solidFill>
                <a:srgbClr val="002060"/>
              </a:solidFill>
              <a:latin typeface="Aptos Narrow"/>
            </a:rPr>
            <a:pPr algn="ctr"/>
            <a:t> 15.823 </a:t>
          </a:fld>
          <a:endParaRPr lang="en-US" sz="3600" b="1" i="0" u="none" strike="noStrike">
            <a:solidFill>
              <a:srgbClr val="002060"/>
            </a:solidFill>
            <a:latin typeface="Aptos Narrow"/>
          </a:endParaRPr>
        </a:p>
        <a:p>
          <a:pPr algn="ctr"/>
          <a:r>
            <a:rPr lang="en-US" sz="2000" b="1" i="0" u="none" strike="noStrike">
              <a:solidFill>
                <a:srgbClr val="002060"/>
              </a:solidFill>
              <a:latin typeface="Aptos Narrow"/>
            </a:rPr>
            <a:t>Total Gastado</a:t>
          </a:r>
          <a:endParaRPr lang="en-US" sz="3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10</xdr:col>
      <xdr:colOff>151674</xdr:colOff>
      <xdr:row>24</xdr:row>
      <xdr:rowOff>125639</xdr:rowOff>
    </xdr:from>
    <xdr:to>
      <xdr:col>12</xdr:col>
      <xdr:colOff>391159</xdr:colOff>
      <xdr:row>38</xdr:row>
      <xdr:rowOff>116114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Categoría">
              <a:extLst>
                <a:ext uri="{FF2B5EF4-FFF2-40B4-BE49-F238E27FC236}">
                  <a16:creationId xmlns:a16="http://schemas.microsoft.com/office/drawing/2014/main" id="{69B4FE17-6230-70A7-AB85-E8759AD520E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tegoría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51388" y="4567010"/>
              <a:ext cx="1828800" cy="25812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438150</xdr:colOff>
      <xdr:row>24</xdr:row>
      <xdr:rowOff>92802</xdr:rowOff>
    </xdr:from>
    <xdr:to>
      <xdr:col>15</xdr:col>
      <xdr:colOff>740229</xdr:colOff>
      <xdr:row>32</xdr:row>
      <xdr:rowOff>22044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6" name="Fecha">
              <a:extLst>
                <a:ext uri="{FF2B5EF4-FFF2-40B4-BE49-F238E27FC236}">
                  <a16:creationId xmlns:a16="http://schemas.microsoft.com/office/drawing/2014/main" id="{CD08713D-77A5-23C6-F7F1-D64EBEF7FED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Fecha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627179" y="4534173"/>
              <a:ext cx="2686050" cy="14097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Línea de tiempo: Funciona en Excel 2013 o superior. No mover ni cambiar el tamaño.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a\Documents\Cursos\Excel\Basico_202503\Talacha.xlsx" TargetMode="External"/><Relationship Id="rId1" Type="http://schemas.openxmlformats.org/officeDocument/2006/relationships/externalLinkPath" Target="/Users/luisa/Documents/Cursos/Excel/Basico_202503/Talach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a\Documents\_Administraci&#243;n\Vistazo%20del%20calendario%20del%20trabajo%20Calendario.xlsx" TargetMode="External"/><Relationship Id="rId1" Type="http://schemas.openxmlformats.org/officeDocument/2006/relationships/externalLinkPath" Target="/Users/luisa/Documents/_Administraci&#243;n/Vistazo%20del%20calendario%20del%20trabajo%20Calenda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do"/>
      <sheetName val="Actual"/>
      <sheetName val="Pantallas"/>
      <sheetName val="Desglose"/>
      <sheetName val="Calendarios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endario de trabajo por turno"/>
      <sheetName val="Patrón de turnos"/>
    </sheetNames>
    <sheetDataSet>
      <sheetData sheetId="0"/>
      <sheetData sheetId="1">
        <row r="4">
          <cell r="C4" t="str">
            <v>D</v>
          </cell>
        </row>
        <row r="5">
          <cell r="C5" t="str">
            <v>N</v>
          </cell>
        </row>
        <row r="6">
          <cell r="C6" t="str">
            <v>C</v>
          </cell>
        </row>
        <row r="9">
          <cell r="C9">
            <v>45658</v>
          </cell>
        </row>
        <row r="11">
          <cell r="C11" t="str">
            <v>DDDDxxNNNNxxDDDxNNNxxxDDxNNx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is Apáez" refreshedDate="45744.830739351855" createdVersion="8" refreshedVersion="8" minRefreshableVersion="3" recordCount="52" xr:uid="{31926B1D-5F68-44C4-901D-71973692BDCE}">
  <cacheSource type="worksheet">
    <worksheetSource name="TConsolidado"/>
  </cacheSource>
  <cacheFields count="8">
    <cacheField name="Fecha" numFmtId="14">
      <sharedItems containsSemiMixedTypes="0" containsNonDate="0" containsDate="1" containsString="0" minDate="2025-01-21T00:00:00" maxDate="2025-02-15T00:00:00" count="23">
        <d v="2025-01-21T00:00:00"/>
        <d v="2025-01-22T00:00:00"/>
        <d v="2025-01-23T00:00:00"/>
        <d v="2025-01-24T00:00:00"/>
        <d v="2025-01-25T00:00:00"/>
        <d v="2025-01-26T00:00:00"/>
        <d v="2025-01-27T00:00:00"/>
        <d v="2025-01-28T00:00:00"/>
        <d v="2025-01-29T00:00:00"/>
        <d v="2025-01-30T00:00:00"/>
        <d v="2025-01-31T00:00:00"/>
        <d v="2025-02-01T00:00:00"/>
        <d v="2025-02-02T00:00:00"/>
        <d v="2025-02-03T00:00:00"/>
        <d v="2025-02-04T00:00:00"/>
        <d v="2025-02-05T00:00:00"/>
        <d v="2025-02-06T00:00:00"/>
        <d v="2025-02-07T00:00:00"/>
        <d v="2025-02-08T00:00:00"/>
        <d v="2025-02-09T00:00:00"/>
        <d v="2025-02-10T00:00:00"/>
        <d v="2025-02-13T00:00:00"/>
        <d v="2025-02-14T00:00:00"/>
      </sharedItems>
      <fieldGroup par="7"/>
    </cacheField>
    <cacheField name="Descripción" numFmtId="0">
      <sharedItems count="43">
        <s v="Tacos"/>
        <s v="Medicamentos"/>
        <s v="Pan"/>
        <s v="Pan Hamburguesa "/>
        <s v="Coca Cola"/>
        <s v="Amazom Prime"/>
        <s v="Sat Licencia"/>
        <s v="Oxxo cafés"/>
        <s v="Cafés seven"/>
        <s v="Salida"/>
        <s v="Podólogo"/>
        <s v="Tenencia"/>
        <s v="Desayuno Dinamos"/>
        <s v="Comida"/>
        <s v="Oxxo+Cafés+Dulces"/>
        <s v="Chapata + coca"/>
        <s v="Café starbuck"/>
        <s v="Café + Clase"/>
        <s v="Comida Raque"/>
        <s v="Desayuno-Cena tienda"/>
        <s v="Cena y desayuno"/>
        <s v="Internet"/>
        <s v="canva"/>
        <s v="cumpleaños fer"/>
        <s v="Café curso"/>
        <s v="Uber"/>
        <s v="Netflix"/>
        <s v="Pago curso"/>
        <s v="Extras ofi"/>
        <s v="Gasolina"/>
        <s v="Plaza"/>
        <s v="Kfc"/>
        <s v="Cine"/>
        <s v="Botanas"/>
        <s v="Insumos tienda botanas/desayuno"/>
        <s v="Botanas Alan"/>
        <s v="Coca cola y leche"/>
        <s v="Cafés "/>
        <s v="Desayuno"/>
        <s v="Tienda"/>
        <s v="Comida semana"/>
        <s v="Oficina gasto"/>
        <s v="Cafés"/>
      </sharedItems>
    </cacheField>
    <cacheField name="Monto" numFmtId="0">
      <sharedItems containsSemiMixedTypes="0" containsString="0" containsNumber="1" containsInteger="1" minValue="25" maxValue="1500"/>
    </cacheField>
    <cacheField name="Categoría" numFmtId="0">
      <sharedItems count="5">
        <s v="Desayuno-Cena"/>
        <s v="Luis"/>
        <s v="Comida"/>
        <s v="Salidas"/>
        <s v="Servicios"/>
      </sharedItems>
    </cacheField>
    <cacheField name="Método Pago" numFmtId="0">
      <sharedItems count="3">
        <s v="Efectivo"/>
        <s v="TDC"/>
        <s v="TDD"/>
      </sharedItems>
    </cacheField>
    <cacheField name="Ppto" numFmtId="0">
      <sharedItems containsSemiMixedTypes="0" containsString="0" containsNumber="1" containsInteger="1" minValue="-7000" maxValue="-1000"/>
    </cacheField>
    <cacheField name="Días (Fecha)" numFmtId="0" databaseField="0">
      <fieldGroup base="0">
        <rangePr groupBy="days" startDate="2025-01-21T00:00:00" endDate="2025-02-15T00:00:00"/>
        <groupItems count="368">
          <s v="&lt;21/01/2025"/>
          <s v="01-ene"/>
          <s v="02-ene"/>
          <s v="03-ene"/>
          <s v="04-ene"/>
          <s v="05-ene"/>
          <s v="06-ene"/>
          <s v="07-ene"/>
          <s v="08-ene"/>
          <s v="0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br"/>
          <s v="02-abr"/>
          <s v="03-abr"/>
          <s v="04-abr"/>
          <s v="05-abr"/>
          <s v="06-abr"/>
          <s v="07-abr"/>
          <s v="08-abr"/>
          <s v="0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go"/>
          <s v="02-ago"/>
          <s v="03-ago"/>
          <s v="04-ago"/>
          <s v="05-ago"/>
          <s v="06-ago"/>
          <s v="07-ago"/>
          <s v="08-ago"/>
          <s v="0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ic"/>
          <s v="02-dic"/>
          <s v="03-dic"/>
          <s v="04-dic"/>
          <s v="05-dic"/>
          <s v="06-dic"/>
          <s v="07-dic"/>
          <s v="08-dic"/>
          <s v="0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15/02/2025"/>
        </groupItems>
      </fieldGroup>
    </cacheField>
    <cacheField name="Meses (Fecha)" numFmtId="0" databaseField="0">
      <fieldGroup base="0">
        <rangePr groupBy="months" startDate="2025-01-21T00:00:00" endDate="2025-02-15T00:00:00"/>
        <groupItems count="14">
          <s v="&lt;21/01/2025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5/02/2025"/>
        </groupItems>
      </fieldGroup>
    </cacheField>
  </cacheFields>
  <extLst>
    <ext xmlns:x14="http://schemas.microsoft.com/office/spreadsheetml/2009/9/main" uri="{725AE2AE-9491-48be-B2B4-4EB974FC3084}">
      <x14:pivotCacheDefinition pivotCacheId="75086657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x v="0"/>
    <n v="165"/>
    <x v="0"/>
    <x v="0"/>
    <n v="-3500"/>
  </r>
  <r>
    <x v="0"/>
    <x v="1"/>
    <n v="90"/>
    <x v="1"/>
    <x v="0"/>
    <n v="-1000"/>
  </r>
  <r>
    <x v="0"/>
    <x v="2"/>
    <n v="70"/>
    <x v="0"/>
    <x v="0"/>
    <n v="-3500"/>
  </r>
  <r>
    <x v="1"/>
    <x v="3"/>
    <n v="45"/>
    <x v="2"/>
    <x v="0"/>
    <n v="-7000"/>
  </r>
  <r>
    <x v="1"/>
    <x v="4"/>
    <n v="25"/>
    <x v="2"/>
    <x v="0"/>
    <n v="-7000"/>
  </r>
  <r>
    <x v="1"/>
    <x v="5"/>
    <n v="30"/>
    <x v="1"/>
    <x v="0"/>
    <n v="-1000"/>
  </r>
  <r>
    <x v="1"/>
    <x v="6"/>
    <n v="70"/>
    <x v="1"/>
    <x v="0"/>
    <n v="-1000"/>
  </r>
  <r>
    <x v="1"/>
    <x v="0"/>
    <n v="230"/>
    <x v="3"/>
    <x v="0"/>
    <n v="-4000"/>
  </r>
  <r>
    <x v="2"/>
    <x v="7"/>
    <n v="60"/>
    <x v="0"/>
    <x v="0"/>
    <n v="-3500"/>
  </r>
  <r>
    <x v="2"/>
    <x v="7"/>
    <n v="84"/>
    <x v="3"/>
    <x v="0"/>
    <n v="-4000"/>
  </r>
  <r>
    <x v="3"/>
    <x v="8"/>
    <n v="74"/>
    <x v="1"/>
    <x v="0"/>
    <n v="-1000"/>
  </r>
  <r>
    <x v="4"/>
    <x v="9"/>
    <n v="1200"/>
    <x v="1"/>
    <x v="0"/>
    <n v="-1000"/>
  </r>
  <r>
    <x v="4"/>
    <x v="10"/>
    <n v="800"/>
    <x v="1"/>
    <x v="0"/>
    <n v="-1000"/>
  </r>
  <r>
    <x v="4"/>
    <x v="11"/>
    <n v="500"/>
    <x v="1"/>
    <x v="1"/>
    <n v="-1000"/>
  </r>
  <r>
    <x v="5"/>
    <x v="12"/>
    <n v="300"/>
    <x v="1"/>
    <x v="0"/>
    <n v="-1000"/>
  </r>
  <r>
    <x v="5"/>
    <x v="13"/>
    <n v="155"/>
    <x v="2"/>
    <x v="0"/>
    <n v="-7000"/>
  </r>
  <r>
    <x v="6"/>
    <x v="14"/>
    <n v="160"/>
    <x v="3"/>
    <x v="2"/>
    <n v="-4000"/>
  </r>
  <r>
    <x v="6"/>
    <x v="15"/>
    <n v="130"/>
    <x v="3"/>
    <x v="0"/>
    <n v="-4000"/>
  </r>
  <r>
    <x v="6"/>
    <x v="16"/>
    <n v="74"/>
    <x v="3"/>
    <x v="0"/>
    <n v="-4000"/>
  </r>
  <r>
    <x v="6"/>
    <x v="13"/>
    <n v="125"/>
    <x v="3"/>
    <x v="2"/>
    <n v="-4000"/>
  </r>
  <r>
    <x v="6"/>
    <x v="17"/>
    <n v="240"/>
    <x v="1"/>
    <x v="2"/>
    <n v="-1000"/>
  </r>
  <r>
    <x v="7"/>
    <x v="18"/>
    <n v="500"/>
    <x v="2"/>
    <x v="0"/>
    <n v="-7000"/>
  </r>
  <r>
    <x v="7"/>
    <x v="19"/>
    <n v="265"/>
    <x v="0"/>
    <x v="0"/>
    <n v="-3500"/>
  </r>
  <r>
    <x v="7"/>
    <x v="20"/>
    <n v="117"/>
    <x v="0"/>
    <x v="0"/>
    <n v="-3500"/>
  </r>
  <r>
    <x v="8"/>
    <x v="21"/>
    <n v="850"/>
    <x v="4"/>
    <x v="0"/>
    <n v="-1500"/>
  </r>
  <r>
    <x v="8"/>
    <x v="22"/>
    <n v="150"/>
    <x v="4"/>
    <x v="1"/>
    <n v="-1500"/>
  </r>
  <r>
    <x v="8"/>
    <x v="23"/>
    <n v="800"/>
    <x v="2"/>
    <x v="2"/>
    <n v="-7000"/>
  </r>
  <r>
    <x v="8"/>
    <x v="24"/>
    <n v="174"/>
    <x v="1"/>
    <x v="2"/>
    <n v="-1000"/>
  </r>
  <r>
    <x v="8"/>
    <x v="25"/>
    <n v="100"/>
    <x v="2"/>
    <x v="0"/>
    <n v="-7000"/>
  </r>
  <r>
    <x v="8"/>
    <x v="26"/>
    <n v="350"/>
    <x v="1"/>
    <x v="2"/>
    <n v="-1000"/>
  </r>
  <r>
    <x v="8"/>
    <x v="27"/>
    <n v="700"/>
    <x v="1"/>
    <x v="1"/>
    <n v="-1000"/>
  </r>
  <r>
    <x v="9"/>
    <x v="13"/>
    <n v="350"/>
    <x v="2"/>
    <x v="0"/>
    <n v="-7000"/>
  </r>
  <r>
    <x v="9"/>
    <x v="28"/>
    <n v="100"/>
    <x v="3"/>
    <x v="0"/>
    <n v="-4000"/>
  </r>
  <r>
    <x v="10"/>
    <x v="13"/>
    <n v="1000"/>
    <x v="2"/>
    <x v="0"/>
    <n v="-7000"/>
  </r>
  <r>
    <x v="11"/>
    <x v="13"/>
    <n v="584"/>
    <x v="1"/>
    <x v="2"/>
    <n v="-1000"/>
  </r>
  <r>
    <x v="11"/>
    <x v="29"/>
    <n v="250"/>
    <x v="1"/>
    <x v="0"/>
    <n v="-1000"/>
  </r>
  <r>
    <x v="12"/>
    <x v="30"/>
    <n v="300"/>
    <x v="1"/>
    <x v="0"/>
    <n v="-1000"/>
  </r>
  <r>
    <x v="12"/>
    <x v="31"/>
    <n v="580"/>
    <x v="1"/>
    <x v="0"/>
    <n v="-1000"/>
  </r>
  <r>
    <x v="13"/>
    <x v="32"/>
    <n v="680"/>
    <x v="1"/>
    <x v="0"/>
    <n v="-1000"/>
  </r>
  <r>
    <x v="13"/>
    <x v="33"/>
    <n v="200"/>
    <x v="1"/>
    <x v="2"/>
    <n v="-1000"/>
  </r>
  <r>
    <x v="13"/>
    <x v="8"/>
    <n v="80"/>
    <x v="0"/>
    <x v="0"/>
    <n v="-3500"/>
  </r>
  <r>
    <x v="14"/>
    <x v="34"/>
    <n v="180"/>
    <x v="0"/>
    <x v="0"/>
    <n v="-3500"/>
  </r>
  <r>
    <x v="14"/>
    <x v="35"/>
    <n v="56"/>
    <x v="1"/>
    <x v="2"/>
    <n v="-1000"/>
  </r>
  <r>
    <x v="15"/>
    <x v="36"/>
    <n v="50"/>
    <x v="0"/>
    <x v="1"/>
    <n v="-3500"/>
  </r>
  <r>
    <x v="16"/>
    <x v="37"/>
    <n v="125"/>
    <x v="1"/>
    <x v="2"/>
    <n v="-1000"/>
  </r>
  <r>
    <x v="17"/>
    <x v="38"/>
    <n v="220"/>
    <x v="0"/>
    <x v="2"/>
    <n v="-3500"/>
  </r>
  <r>
    <x v="18"/>
    <x v="25"/>
    <n v="270"/>
    <x v="0"/>
    <x v="1"/>
    <n v="-3500"/>
  </r>
  <r>
    <x v="18"/>
    <x v="39"/>
    <n v="214"/>
    <x v="0"/>
    <x v="2"/>
    <n v="-3500"/>
  </r>
  <r>
    <x v="19"/>
    <x v="40"/>
    <n v="1500"/>
    <x v="2"/>
    <x v="0"/>
    <n v="-7000"/>
  </r>
  <r>
    <x v="20"/>
    <x v="25"/>
    <n v="235"/>
    <x v="0"/>
    <x v="2"/>
    <n v="-3500"/>
  </r>
  <r>
    <x v="21"/>
    <x v="41"/>
    <n v="166"/>
    <x v="2"/>
    <x v="2"/>
    <n v="-7000"/>
  </r>
  <r>
    <x v="22"/>
    <x v="42"/>
    <n v="50"/>
    <x v="2"/>
    <x v="0"/>
    <n v="-7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B9C0B9-9736-409C-A3CF-B982E9F50AB5}" name="TablaDinámica7" cacheId="2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Q27:R31" firstHeaderRow="1" firstDataRow="1" firstDataCol="1"/>
  <pivotFields count="8">
    <pivotField numFmtId="14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showAll="0"/>
    <pivotField dataField="1"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 defaultSubtotal="0"/>
    <pivotField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</pivotFields>
  <rowFields count="1">
    <field x="4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a de Monto" fld="2" baseField="0" baseItem="0" numFmtId="164"/>
  </dataFields>
  <formats count="1">
    <format dxfId="6">
      <pivotArea outline="0" collapsedLevelsAreSubtotals="1" fieldPosition="0"/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071D96A-BE2B-4289-8687-CBBA1724D99C}" name="TablaDinámica6" cacheId="2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E3:F7" firstHeaderRow="1" firstDataRow="1" firstDataCol="1"/>
  <pivotFields count="8">
    <pivotField numFmtId="14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showAll="0"/>
    <pivotField dataField="1"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 defaultSubtotal="0"/>
    <pivotField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</pivotFields>
  <rowFields count="1">
    <field x="4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a de Monto" fld="2" baseField="0" baseItem="0" numFmtId="164"/>
  </dataFields>
  <formats count="2">
    <format dxfId="8">
      <pivotArea outline="0" collapsedLevelsAreSubtotals="1" fieldPosition="0"/>
    </format>
    <format dxfId="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4473DA-9145-45FE-8AD3-9BB9E4E61161}" name="TablaDinámica5" cacheId="28" applyNumberFormats="0" applyBorderFormats="0" applyFontFormats="0" applyPatternFormats="0" applyAlignmentFormats="0" applyWidthHeightFormats="1" dataCaption="Valores" updatedVersion="8" minRefreshableVersion="5" useAutoFormatting="1" itemPrintTitles="1" createdVersion="8" indent="0" outline="1" outlineData="1" multipleFieldFilters="0" chartFormat="2">
  <location ref="B57:C65" firstHeaderRow="1" firstDataRow="1" firstDataCol="1"/>
  <pivotFields count="8">
    <pivotField axis="axisRow" numFmtId="14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showAll="0"/>
    <pivotField dataField="1" showAll="0"/>
    <pivotField showAll="0">
      <items count="6">
        <item x="2"/>
        <item h="1" x="0"/>
        <item h="1" x="1"/>
        <item h="1" x="3"/>
        <item h="1" x="4"/>
        <item t="default"/>
      </items>
    </pivotField>
    <pivotField showAll="0"/>
    <pivotField showAll="0"/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x="367"/>
        <item t="default"/>
      </items>
    </pivotField>
    <pivotField axis="axisRow" showAll="0">
      <items count="15">
        <item sd="0" x="0"/>
        <item x="1"/>
        <item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3">
    <field x="7"/>
    <field x="6"/>
    <field x="0"/>
  </rowFields>
  <rowItems count="8">
    <i>
      <x v="1"/>
    </i>
    <i r="1">
      <x v="22"/>
    </i>
    <i r="1">
      <x v="26"/>
    </i>
    <i r="1">
      <x v="28"/>
    </i>
    <i r="1">
      <x v="29"/>
    </i>
    <i r="1">
      <x v="30"/>
    </i>
    <i r="1">
      <x v="31"/>
    </i>
    <i t="grand">
      <x/>
    </i>
  </rowItems>
  <colItems count="1">
    <i/>
  </colItems>
  <dataFields count="1">
    <dataField name="Suma de Monto" fld="2" baseField="0" baseItem="0" numFmtId="164"/>
  </dataFields>
  <formats count="2">
    <format dxfId="14">
      <pivotArea outline="0" collapsedLevelsAreSubtotals="1" fieldPosition="0"/>
    </format>
    <format dxfId="13">
      <pivotArea dataOnly="0" labelOnly="1" outline="0" axis="axisValues" fieldPosition="0"/>
    </format>
  </formats>
  <conditionalFormats count="1">
    <conditionalFormat priority="2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0" type="dateBetween" evalOrder="-1" id="20" name="Fecha">
      <autoFilter ref="A1">
        <filterColumn colId="0">
          <customFilters and="1">
            <customFilter operator="greaterThanOrEqual" val="45658"/>
            <customFilter operator="lessThanOrEqual" val="45688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D77B21-A0A5-41E8-82F3-E152CB7BFDBB}" name="TablaDinámica4" cacheId="2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12:C56" firstHeaderRow="1" firstDataRow="1" firstDataCol="1"/>
  <pivotFields count="8">
    <pivotField numFmtId="14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axis="axisRow" dataField="1" showAll="0" sortType="descending">
      <items count="44">
        <item x="5"/>
        <item x="33"/>
        <item x="35"/>
        <item x="17"/>
        <item x="24"/>
        <item x="16"/>
        <item x="37"/>
        <item x="8"/>
        <item x="22"/>
        <item x="20"/>
        <item x="15"/>
        <item x="32"/>
        <item x="4"/>
        <item x="36"/>
        <item x="13"/>
        <item x="18"/>
        <item x="40"/>
        <item x="23"/>
        <item x="38"/>
        <item x="12"/>
        <item x="19"/>
        <item x="28"/>
        <item x="29"/>
        <item x="34"/>
        <item x="21"/>
        <item x="31"/>
        <item x="1"/>
        <item x="26"/>
        <item x="41"/>
        <item x="7"/>
        <item x="14"/>
        <item x="27"/>
        <item x="2"/>
        <item x="3"/>
        <item x="30"/>
        <item x="10"/>
        <item x="9"/>
        <item x="6"/>
        <item x="0"/>
        <item x="11"/>
        <item x="39"/>
        <item x="25"/>
        <item x="4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1"/>
  </rowFields>
  <rowItems count="44">
    <i>
      <x v="14"/>
    </i>
    <i>
      <x v="41"/>
    </i>
    <i>
      <x v="29"/>
    </i>
    <i>
      <x v="7"/>
    </i>
    <i>
      <x v="38"/>
    </i>
    <i>
      <x v="36"/>
    </i>
    <i>
      <x v="28"/>
    </i>
    <i>
      <x v="24"/>
    </i>
    <i>
      <x v="6"/>
    </i>
    <i>
      <x v="32"/>
    </i>
    <i>
      <x v="1"/>
    </i>
    <i>
      <x v="22"/>
    </i>
    <i>
      <x v="8"/>
    </i>
    <i>
      <x v="26"/>
    </i>
    <i>
      <x v="9"/>
    </i>
    <i>
      <x v="30"/>
    </i>
    <i>
      <x v="10"/>
    </i>
    <i>
      <x v="34"/>
    </i>
    <i>
      <x v="11"/>
    </i>
    <i>
      <x/>
    </i>
    <i>
      <x v="12"/>
    </i>
    <i>
      <x v="23"/>
    </i>
    <i>
      <x v="13"/>
    </i>
    <i>
      <x v="25"/>
    </i>
    <i>
      <x v="2"/>
    </i>
    <i>
      <x v="27"/>
    </i>
    <i>
      <x v="15"/>
    </i>
    <i>
      <x v="4"/>
    </i>
    <i>
      <x v="16"/>
    </i>
    <i>
      <x v="31"/>
    </i>
    <i>
      <x v="17"/>
    </i>
    <i>
      <x v="33"/>
    </i>
    <i>
      <x v="37"/>
    </i>
    <i>
      <x v="35"/>
    </i>
    <i>
      <x v="39"/>
    </i>
    <i>
      <x v="5"/>
    </i>
    <i>
      <x v="3"/>
    </i>
    <i>
      <x v="18"/>
    </i>
    <i>
      <x v="40"/>
    </i>
    <i>
      <x v="19"/>
    </i>
    <i>
      <x v="42"/>
    </i>
    <i>
      <x v="20"/>
    </i>
    <i>
      <x v="21"/>
    </i>
    <i t="grand">
      <x/>
    </i>
  </rowItems>
  <colItems count="1">
    <i/>
  </colItems>
  <dataFields count="1">
    <dataField name="Cuenta de Descripción" fld="1" subtotal="count" baseField="0" baseItem="0" numFmtId="164"/>
  </dataFields>
  <formats count="2">
    <format dxfId="12">
      <pivotArea outline="0" collapsedLevelsAreSubtotals="1" fieldPosition="0"/>
    </format>
    <format dxfId="1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C96417-9EA4-4431-A5CE-5B0EFB5CA63D}" name="TablaDinámica3" cacheId="2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">
  <location ref="B3:C9" firstHeaderRow="1" firstDataRow="1" firstDataCol="1"/>
  <pivotFields count="8">
    <pivotField numFmtId="14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showAll="0"/>
    <pivotField dataField="1" showAll="0"/>
    <pivotField axis="axisRow" showAll="0" sortType="descending">
      <items count="6">
        <item x="2"/>
        <item x="0"/>
        <item x="1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3"/>
  </rowFields>
  <rowItems count="6">
    <i>
      <x v="2"/>
    </i>
    <i>
      <x/>
    </i>
    <i>
      <x v="1"/>
    </i>
    <i>
      <x v="4"/>
    </i>
    <i>
      <x v="3"/>
    </i>
    <i t="grand">
      <x/>
    </i>
  </rowItems>
  <colItems count="1">
    <i/>
  </colItems>
  <dataFields count="1">
    <dataField name="Suma de Monto" fld="2" baseField="0" baseItem="0" numFmtId="164"/>
  </dataFields>
  <formats count="2">
    <format dxfId="10">
      <pivotArea outline="0" collapsedLevelsAreSubtotals="1" fieldPosition="0"/>
    </format>
    <format dxfId="9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tegoría" xr10:uid="{158ED225-E42D-445A-B5D1-8044639057A1}" sourceName="Categoría">
  <pivotTables>
    <pivotTable tabId="13" name="TablaDinámica5"/>
  </pivotTables>
  <data>
    <tabular pivotCacheId="750866571">
      <items count="5">
        <i x="2" s="1"/>
        <i x="0"/>
        <i x="1"/>
        <i x="3"/>
        <i x="4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ategoría" xr10:uid="{91A60D2F-2D44-4B72-994C-E7135B3B518B}" cache="SegmentaciónDeDatos_Categoría" caption="Categoría" rowHeight="2476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6A0609C-F2FB-4EAC-B5AE-6903B9CAA772}" name="Tabla35" displayName="Tabla35" ref="B3:F152" totalsRowShown="0" headerRowDxfId="28" headerRowBorderDxfId="26" tableBorderDxfId="27">
  <autoFilter ref="B3:F152" xr:uid="{F1C8AA58-5855-4A9F-81A6-7331D2661A8A}"/>
  <sortState xmlns:xlrd2="http://schemas.microsoft.com/office/spreadsheetml/2017/richdata2" ref="B4:E152">
    <sortCondition ref="B3:B152"/>
  </sortState>
  <tableColumns count="5">
    <tableColumn id="1" xr3:uid="{3EE620BE-8532-4E87-B24E-E7FCA5E4002C}" name="FECHA" dataDxfId="0"/>
    <tableColumn id="2" xr3:uid="{F68163A9-3025-44A4-9110-C7EFF954F54D}" name="DESCRIPCIÓN" dataDxfId="1"/>
    <tableColumn id="3" xr3:uid="{471AFB01-B906-412F-BDFE-5AB7AA2B3C37}" name="MONTO" dataDxfId="4" dataCellStyle="Millares"/>
    <tableColumn id="6" xr3:uid="{82D5296B-F57E-4DDE-8A75-1F33285DE751}" name="CATEGORÍA2" dataDxfId="5"/>
    <tableColumn id="7" xr3:uid="{C77A42F2-66D1-4459-9B17-2B20A3A89B3C}" name="CATEGORÍA3" dataDxfId="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29B5F1-2B8C-4D9B-A33F-0FFEADE2FD44}" name="TConsolidado" displayName="TConsolidado" ref="C3:H55" totalsRowShown="0" headerRowDxfId="24" dataDxfId="23" headerRowBorderDxfId="21" tableBorderDxfId="22">
  <autoFilter ref="C3:H55" xr:uid="{A729B5F1-2B8C-4D9B-A33F-0FFEADE2FD44}"/>
  <tableColumns count="6">
    <tableColumn id="1" xr3:uid="{095738E9-3C29-4AE7-9329-989AEFB037E9}" name="Fecha" dataDxfId="20"/>
    <tableColumn id="2" xr3:uid="{873123AF-C148-41C2-A328-1CC7CD5B1848}" name="Descripción" dataDxfId="19"/>
    <tableColumn id="3" xr3:uid="{B08E74D6-E5FD-421A-90FC-02D79948F1F3}" name="Monto" dataDxfId="18"/>
    <tableColumn id="4" xr3:uid="{92EA9230-809A-4845-AB53-10752B66B29D}" name="Categoría" dataDxfId="17"/>
    <tableColumn id="5" xr3:uid="{CBA5E7BE-3E05-4F8A-B06D-5ED56DAC8A37}" name="Método Pago" dataDxfId="16"/>
    <tableColumn id="6" xr3:uid="{843EE73F-D379-4F1C-98A3-734316116AD5}" name="Ppto" dataDxfId="15">
      <calculatedColumnFormula>VLOOKUP(TConsolidado[[#This Row],[Categoría]],'Balance Marzo'!$B$4:$C$17,2,0)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iveTimeline_Fecha" xr10:uid="{A6FC3179-3344-466A-AF13-607844A0D8BB}" sourceName="Fecha">
  <pivotTables>
    <pivotTable tabId="13" name="TablaDinámica5"/>
  </pivotTables>
  <state minimalRefreshVersion="6" lastRefreshVersion="6" pivotCacheId="750866571" filterType="dateBetween">
    <selection startDate="2025-01-01T00:00:00" endDate="2025-01-31T00:00:00"/>
    <bounds startDate="2025-01-01T00:00:00" endDate="2026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Fecha" xr10:uid="{6EEF12D0-B84E-4D9A-87AF-35D45C1652B8}" cache="NativeTimeline_Fecha" caption="Fecha" level="2" selectionLevel="2" scrollPosition="2025-01-01T00:00:00"/>
</timeline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9.xml.rels><?xml version="1.0" encoding="UTF-8" standalone="yes"?>
<Relationships xmlns="http://schemas.openxmlformats.org/package/2006/relationships"><Relationship Id="rId8" Type="http://schemas.microsoft.com/office/2011/relationships/timeline" Target="../timelines/timeline1.xml"/><Relationship Id="rId3" Type="http://schemas.openxmlformats.org/officeDocument/2006/relationships/pivotTable" Target="../pivotTables/pivotTable3.xml"/><Relationship Id="rId7" Type="http://schemas.microsoft.com/office/2007/relationships/slicer" Target="../slicers/slicer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C1569-757A-49EE-A4C0-1650E3716B44}">
  <sheetPr>
    <tabColor rgb="FFFFFF00"/>
  </sheetPr>
  <dimension ref="C2:H12"/>
  <sheetViews>
    <sheetView zoomScale="180" zoomScaleNormal="180" workbookViewId="0">
      <selection activeCell="H9" sqref="H9"/>
    </sheetView>
  </sheetViews>
  <sheetFormatPr baseColWidth="10" defaultRowHeight="14.4" x14ac:dyDescent="0.3"/>
  <cols>
    <col min="3" max="3" width="13.6640625" customWidth="1"/>
    <col min="4" max="4" width="18.6640625" customWidth="1"/>
  </cols>
  <sheetData>
    <row r="2" spans="3:8" x14ac:dyDescent="0.3">
      <c r="C2" s="2" t="s">
        <v>2</v>
      </c>
      <c r="D2" s="2" t="s">
        <v>5</v>
      </c>
      <c r="F2" s="1" t="s">
        <v>6</v>
      </c>
    </row>
    <row r="3" spans="3:8" x14ac:dyDescent="0.3">
      <c r="C3" s="3">
        <v>5</v>
      </c>
      <c r="D3" s="3">
        <f>1+2</f>
        <v>3</v>
      </c>
      <c r="F3" s="6"/>
      <c r="G3" s="1">
        <v>600</v>
      </c>
    </row>
    <row r="4" spans="3:8" x14ac:dyDescent="0.3">
      <c r="C4" s="4" t="s">
        <v>0</v>
      </c>
      <c r="D4" s="4">
        <f>2*6</f>
        <v>12</v>
      </c>
      <c r="F4" s="6"/>
      <c r="G4" s="6"/>
    </row>
    <row r="5" spans="3:8" x14ac:dyDescent="0.3">
      <c r="C5" s="4" t="s">
        <v>1</v>
      </c>
      <c r="D5" s="4">
        <f>4*20</f>
        <v>80</v>
      </c>
      <c r="F5" s="6"/>
      <c r="G5" s="6"/>
    </row>
    <row r="6" spans="3:8" x14ac:dyDescent="0.3">
      <c r="C6" s="4" t="s">
        <v>3</v>
      </c>
      <c r="D6" s="4">
        <f>H2</f>
        <v>0</v>
      </c>
      <c r="F6" s="6"/>
      <c r="G6" s="6"/>
      <c r="H6" s="1">
        <v>100</v>
      </c>
    </row>
    <row r="7" spans="3:8" x14ac:dyDescent="0.3">
      <c r="C7" s="5" t="s">
        <v>4</v>
      </c>
      <c r="D7" s="5">
        <f>H9</f>
        <v>0</v>
      </c>
      <c r="F7" s="6"/>
      <c r="G7" s="6"/>
    </row>
    <row r="8" spans="3:8" x14ac:dyDescent="0.3">
      <c r="C8" s="3"/>
      <c r="D8" s="3">
        <f>G3+G9+H6</f>
        <v>900</v>
      </c>
      <c r="F8" s="6"/>
      <c r="G8" s="6"/>
    </row>
    <row r="9" spans="3:8" x14ac:dyDescent="0.3">
      <c r="F9" s="6"/>
      <c r="G9" s="1">
        <v>200</v>
      </c>
    </row>
    <row r="10" spans="3:8" x14ac:dyDescent="0.3">
      <c r="C10" s="7"/>
      <c r="D10" s="8"/>
    </row>
    <row r="11" spans="3:8" x14ac:dyDescent="0.3">
      <c r="C11" s="9"/>
      <c r="D11" s="10"/>
    </row>
    <row r="12" spans="3:8" x14ac:dyDescent="0.3">
      <c r="C12" s="11"/>
      <c r="D12" s="12"/>
      <c r="F12" s="1" t="s">
        <v>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363B-382F-4568-BB03-48AF5587E800}">
  <dimension ref="C1:L55"/>
  <sheetViews>
    <sheetView topLeftCell="B1" zoomScale="130" zoomScaleNormal="130" workbookViewId="0">
      <selection activeCell="I9" sqref="I9"/>
    </sheetView>
  </sheetViews>
  <sheetFormatPr baseColWidth="10" defaultRowHeight="14.4" x14ac:dyDescent="0.3"/>
  <cols>
    <col min="3" max="3" width="11.5546875" style="51"/>
    <col min="4" max="4" width="29.21875" bestFit="1" customWidth="1"/>
    <col min="6" max="6" width="14" bestFit="1" customWidth="1"/>
    <col min="11" max="11" width="13.88671875" bestFit="1" customWidth="1"/>
  </cols>
  <sheetData>
    <row r="1" spans="3:12" x14ac:dyDescent="0.3">
      <c r="C1" s="64" t="s">
        <v>193</v>
      </c>
      <c r="D1" s="64"/>
      <c r="E1" s="64"/>
      <c r="F1" s="64"/>
      <c r="G1" s="64"/>
      <c r="H1" s="64"/>
    </row>
    <row r="2" spans="3:12" x14ac:dyDescent="0.3">
      <c r="I2" t="s">
        <v>194</v>
      </c>
    </row>
    <row r="3" spans="3:12" x14ac:dyDescent="0.3">
      <c r="E3" s="56">
        <f>SUM(E5:E55)</f>
        <v>15773</v>
      </c>
    </row>
    <row r="4" spans="3:12" ht="15.6" x14ac:dyDescent="0.3">
      <c r="C4" s="62" t="s">
        <v>29</v>
      </c>
      <c r="D4" s="63" t="s">
        <v>9</v>
      </c>
      <c r="E4" s="63" t="s">
        <v>10</v>
      </c>
      <c r="F4" s="63" t="s">
        <v>30</v>
      </c>
      <c r="G4" s="63" t="s">
        <v>31</v>
      </c>
      <c r="H4" s="63" t="s">
        <v>66</v>
      </c>
      <c r="K4" t="s">
        <v>34</v>
      </c>
      <c r="L4" t="s">
        <v>192</v>
      </c>
    </row>
    <row r="5" spans="3:12" x14ac:dyDescent="0.3">
      <c r="C5" s="51">
        <v>45678</v>
      </c>
      <c r="D5" t="s">
        <v>47</v>
      </c>
      <c r="E5">
        <v>165</v>
      </c>
      <c r="F5" t="s">
        <v>16</v>
      </c>
      <c r="G5" t="s">
        <v>33</v>
      </c>
      <c r="H5">
        <v>-3500</v>
      </c>
      <c r="K5" t="s">
        <v>33</v>
      </c>
      <c r="L5" s="56">
        <f>SUMIF($G$5:$G$55,K5,$E$5:$E$55)</f>
        <v>10454</v>
      </c>
    </row>
    <row r="6" spans="3:12" x14ac:dyDescent="0.3">
      <c r="C6" s="51">
        <v>45678</v>
      </c>
      <c r="D6" t="s">
        <v>48</v>
      </c>
      <c r="E6">
        <v>90</v>
      </c>
      <c r="F6" t="s">
        <v>0</v>
      </c>
      <c r="G6" t="s">
        <v>33</v>
      </c>
      <c r="H6">
        <v>-1000</v>
      </c>
      <c r="K6" t="s">
        <v>35</v>
      </c>
      <c r="L6" s="56">
        <f t="shared" ref="L6:L7" si="0">SUMIF($G$5:$G$55,K6,$E$5:$E$55)</f>
        <v>3649</v>
      </c>
    </row>
    <row r="7" spans="3:12" x14ac:dyDescent="0.3">
      <c r="C7" s="51">
        <v>45678</v>
      </c>
      <c r="D7" t="s">
        <v>49</v>
      </c>
      <c r="E7">
        <v>70</v>
      </c>
      <c r="F7" t="s">
        <v>16</v>
      </c>
      <c r="G7" t="s">
        <v>33</v>
      </c>
      <c r="H7">
        <v>-3500</v>
      </c>
      <c r="K7" t="s">
        <v>36</v>
      </c>
      <c r="L7" s="56">
        <f>SUMIF($G$5:$G$55,K7,$E$5:$E$55)</f>
        <v>1670</v>
      </c>
    </row>
    <row r="8" spans="3:12" x14ac:dyDescent="0.3">
      <c r="C8" s="51">
        <v>45679</v>
      </c>
      <c r="D8" t="s">
        <v>50</v>
      </c>
      <c r="E8">
        <v>45</v>
      </c>
      <c r="F8" t="s">
        <v>14</v>
      </c>
      <c r="G8" t="s">
        <v>33</v>
      </c>
      <c r="H8">
        <v>-7000</v>
      </c>
      <c r="K8" t="s">
        <v>39</v>
      </c>
      <c r="L8" s="56">
        <f>SUM(L5:L7)</f>
        <v>15773</v>
      </c>
    </row>
    <row r="9" spans="3:12" x14ac:dyDescent="0.3">
      <c r="C9" s="51">
        <v>45679</v>
      </c>
      <c r="D9" t="s">
        <v>51</v>
      </c>
      <c r="E9">
        <v>25</v>
      </c>
      <c r="F9" t="s">
        <v>14</v>
      </c>
      <c r="G9" t="s">
        <v>33</v>
      </c>
      <c r="H9">
        <v>-7000</v>
      </c>
    </row>
    <row r="10" spans="3:12" x14ac:dyDescent="0.3">
      <c r="C10" s="51">
        <v>45679</v>
      </c>
      <c r="D10" t="s">
        <v>80</v>
      </c>
      <c r="E10">
        <v>30</v>
      </c>
      <c r="F10" t="s">
        <v>0</v>
      </c>
      <c r="G10" t="s">
        <v>33</v>
      </c>
      <c r="H10">
        <v>-1000</v>
      </c>
    </row>
    <row r="11" spans="3:12" x14ac:dyDescent="0.3">
      <c r="C11" s="51">
        <v>45679</v>
      </c>
      <c r="D11" t="s">
        <v>53</v>
      </c>
      <c r="E11">
        <v>70</v>
      </c>
      <c r="F11" t="s">
        <v>0</v>
      </c>
      <c r="G11" t="s">
        <v>33</v>
      </c>
      <c r="H11">
        <v>-1000</v>
      </c>
    </row>
    <row r="12" spans="3:12" x14ac:dyDescent="0.3">
      <c r="C12" s="51">
        <v>45679</v>
      </c>
      <c r="D12" t="s">
        <v>47</v>
      </c>
      <c r="E12">
        <v>230</v>
      </c>
      <c r="F12" t="s">
        <v>21</v>
      </c>
      <c r="G12" t="s">
        <v>33</v>
      </c>
      <c r="H12">
        <v>-4000</v>
      </c>
    </row>
    <row r="13" spans="3:12" x14ac:dyDescent="0.3">
      <c r="C13" s="51">
        <v>45680</v>
      </c>
      <c r="D13" t="s">
        <v>81</v>
      </c>
      <c r="E13">
        <v>60</v>
      </c>
      <c r="F13" t="s">
        <v>16</v>
      </c>
      <c r="G13" t="s">
        <v>33</v>
      </c>
      <c r="H13">
        <v>-3500</v>
      </c>
    </row>
    <row r="14" spans="3:12" x14ac:dyDescent="0.3">
      <c r="C14" s="51">
        <v>45680</v>
      </c>
      <c r="D14" t="s">
        <v>81</v>
      </c>
      <c r="E14">
        <v>84</v>
      </c>
      <c r="F14" t="s">
        <v>21</v>
      </c>
      <c r="G14" t="s">
        <v>33</v>
      </c>
      <c r="H14">
        <v>-4000</v>
      </c>
    </row>
    <row r="15" spans="3:12" x14ac:dyDescent="0.3">
      <c r="C15" s="51">
        <v>45681</v>
      </c>
      <c r="D15" t="s">
        <v>56</v>
      </c>
      <c r="E15">
        <v>74</v>
      </c>
      <c r="F15" t="s">
        <v>0</v>
      </c>
      <c r="G15" t="s">
        <v>33</v>
      </c>
      <c r="H15">
        <v>-1000</v>
      </c>
    </row>
    <row r="16" spans="3:12" x14ac:dyDescent="0.3">
      <c r="C16" s="51">
        <v>45682</v>
      </c>
      <c r="D16" t="s">
        <v>82</v>
      </c>
      <c r="E16">
        <v>1200</v>
      </c>
      <c r="F16" t="s">
        <v>0</v>
      </c>
      <c r="G16" t="s">
        <v>33</v>
      </c>
      <c r="H16">
        <v>-1000</v>
      </c>
    </row>
    <row r="17" spans="3:8" x14ac:dyDescent="0.3">
      <c r="C17" s="51">
        <v>45682</v>
      </c>
      <c r="D17" t="s">
        <v>57</v>
      </c>
      <c r="E17">
        <v>800</v>
      </c>
      <c r="F17" t="s">
        <v>0</v>
      </c>
      <c r="G17" t="s">
        <v>33</v>
      </c>
      <c r="H17">
        <v>-1000</v>
      </c>
    </row>
    <row r="18" spans="3:8" x14ac:dyDescent="0.3">
      <c r="C18" s="51">
        <v>45682</v>
      </c>
      <c r="D18" t="s">
        <v>58</v>
      </c>
      <c r="E18">
        <v>500</v>
      </c>
      <c r="F18" t="s">
        <v>0</v>
      </c>
      <c r="G18" t="s">
        <v>36</v>
      </c>
      <c r="H18">
        <v>-1000</v>
      </c>
    </row>
    <row r="19" spans="3:8" x14ac:dyDescent="0.3">
      <c r="C19" s="51">
        <v>45683</v>
      </c>
      <c r="D19" t="s">
        <v>83</v>
      </c>
      <c r="E19">
        <v>300</v>
      </c>
      <c r="F19" t="s">
        <v>0</v>
      </c>
      <c r="G19" t="s">
        <v>33</v>
      </c>
      <c r="H19">
        <v>-1000</v>
      </c>
    </row>
    <row r="20" spans="3:8" x14ac:dyDescent="0.3">
      <c r="C20" s="51">
        <v>45683</v>
      </c>
      <c r="D20" t="s">
        <v>14</v>
      </c>
      <c r="E20">
        <v>155</v>
      </c>
      <c r="F20" t="s">
        <v>14</v>
      </c>
      <c r="G20" t="s">
        <v>33</v>
      </c>
      <c r="H20">
        <v>-7000</v>
      </c>
    </row>
    <row r="21" spans="3:8" x14ac:dyDescent="0.3">
      <c r="C21" s="51">
        <v>45684</v>
      </c>
      <c r="D21" t="s">
        <v>61</v>
      </c>
      <c r="E21">
        <v>160</v>
      </c>
      <c r="F21" t="s">
        <v>21</v>
      </c>
      <c r="G21" t="s">
        <v>35</v>
      </c>
      <c r="H21">
        <v>-4000</v>
      </c>
    </row>
    <row r="22" spans="3:8" x14ac:dyDescent="0.3">
      <c r="C22" s="51">
        <v>45684</v>
      </c>
      <c r="D22" t="s">
        <v>62</v>
      </c>
      <c r="E22">
        <v>130</v>
      </c>
      <c r="F22" t="s">
        <v>21</v>
      </c>
      <c r="G22" t="s">
        <v>33</v>
      </c>
      <c r="H22">
        <v>-4000</v>
      </c>
    </row>
    <row r="23" spans="3:8" x14ac:dyDescent="0.3">
      <c r="C23" s="51">
        <v>45684</v>
      </c>
      <c r="D23" t="s">
        <v>63</v>
      </c>
      <c r="E23">
        <v>74</v>
      </c>
      <c r="F23" t="s">
        <v>21</v>
      </c>
      <c r="G23" t="s">
        <v>33</v>
      </c>
      <c r="H23">
        <v>-4000</v>
      </c>
    </row>
    <row r="24" spans="3:8" x14ac:dyDescent="0.3">
      <c r="C24" s="51">
        <v>45684</v>
      </c>
      <c r="D24" t="s">
        <v>14</v>
      </c>
      <c r="E24">
        <v>125</v>
      </c>
      <c r="F24" t="s">
        <v>21</v>
      </c>
      <c r="G24" t="s">
        <v>35</v>
      </c>
      <c r="H24">
        <v>-4000</v>
      </c>
    </row>
    <row r="25" spans="3:8" x14ac:dyDescent="0.3">
      <c r="C25" s="51">
        <v>45684</v>
      </c>
      <c r="D25" t="s">
        <v>84</v>
      </c>
      <c r="E25">
        <v>240</v>
      </c>
      <c r="F25" t="s">
        <v>0</v>
      </c>
      <c r="G25" t="s">
        <v>35</v>
      </c>
      <c r="H25">
        <v>-1000</v>
      </c>
    </row>
    <row r="26" spans="3:8" x14ac:dyDescent="0.3">
      <c r="C26" s="51">
        <v>45685</v>
      </c>
      <c r="D26" t="s">
        <v>85</v>
      </c>
      <c r="E26">
        <v>500</v>
      </c>
      <c r="F26" t="s">
        <v>14</v>
      </c>
      <c r="G26" t="s">
        <v>33</v>
      </c>
      <c r="H26">
        <v>-7000</v>
      </c>
    </row>
    <row r="27" spans="3:8" x14ac:dyDescent="0.3">
      <c r="C27" s="51">
        <v>45685</v>
      </c>
      <c r="D27" t="s">
        <v>86</v>
      </c>
      <c r="E27">
        <v>265</v>
      </c>
      <c r="F27" t="s">
        <v>16</v>
      </c>
      <c r="G27" t="s">
        <v>33</v>
      </c>
      <c r="H27">
        <v>-3500</v>
      </c>
    </row>
    <row r="28" spans="3:8" x14ac:dyDescent="0.3">
      <c r="C28" s="51">
        <v>45685</v>
      </c>
      <c r="D28" t="s">
        <v>87</v>
      </c>
      <c r="E28">
        <v>117</v>
      </c>
      <c r="F28" t="s">
        <v>16</v>
      </c>
      <c r="G28" t="s">
        <v>33</v>
      </c>
      <c r="H28">
        <v>-3500</v>
      </c>
    </row>
    <row r="29" spans="3:8" x14ac:dyDescent="0.3">
      <c r="C29" s="51">
        <v>45686</v>
      </c>
      <c r="D29" t="s">
        <v>88</v>
      </c>
      <c r="E29">
        <v>850</v>
      </c>
      <c r="F29" t="s">
        <v>22</v>
      </c>
      <c r="G29" t="s">
        <v>33</v>
      </c>
      <c r="H29">
        <v>-1500</v>
      </c>
    </row>
    <row r="30" spans="3:8" x14ac:dyDescent="0.3">
      <c r="C30" s="51">
        <v>45686</v>
      </c>
      <c r="D30" t="s">
        <v>89</v>
      </c>
      <c r="E30">
        <v>150</v>
      </c>
      <c r="F30" t="s">
        <v>22</v>
      </c>
      <c r="G30" t="s">
        <v>36</v>
      </c>
      <c r="H30">
        <v>-1500</v>
      </c>
    </row>
    <row r="31" spans="3:8" x14ac:dyDescent="0.3">
      <c r="C31" s="51">
        <v>45686</v>
      </c>
      <c r="D31" t="s">
        <v>90</v>
      </c>
      <c r="E31">
        <v>800</v>
      </c>
      <c r="F31" t="s">
        <v>14</v>
      </c>
      <c r="G31" t="s">
        <v>35</v>
      </c>
      <c r="H31">
        <v>-7000</v>
      </c>
    </row>
    <row r="32" spans="3:8" x14ac:dyDescent="0.3">
      <c r="C32" s="51">
        <v>45686</v>
      </c>
      <c r="D32" t="s">
        <v>91</v>
      </c>
      <c r="E32">
        <v>174</v>
      </c>
      <c r="F32" t="s">
        <v>0</v>
      </c>
      <c r="G32" t="s">
        <v>35</v>
      </c>
      <c r="H32">
        <v>-1000</v>
      </c>
    </row>
    <row r="33" spans="3:8" x14ac:dyDescent="0.3">
      <c r="C33" s="51">
        <v>45686</v>
      </c>
      <c r="D33" t="s">
        <v>92</v>
      </c>
      <c r="E33">
        <v>100</v>
      </c>
      <c r="F33" t="s">
        <v>14</v>
      </c>
      <c r="G33" t="s">
        <v>33</v>
      </c>
      <c r="H33">
        <v>-7000</v>
      </c>
    </row>
    <row r="34" spans="3:8" x14ac:dyDescent="0.3">
      <c r="C34" s="51">
        <v>45686</v>
      </c>
      <c r="D34" t="s">
        <v>93</v>
      </c>
      <c r="E34">
        <v>350</v>
      </c>
      <c r="F34" t="s">
        <v>0</v>
      </c>
      <c r="G34" t="s">
        <v>35</v>
      </c>
      <c r="H34">
        <v>-1000</v>
      </c>
    </row>
    <row r="35" spans="3:8" x14ac:dyDescent="0.3">
      <c r="C35" s="51">
        <v>45686</v>
      </c>
      <c r="D35" t="s">
        <v>94</v>
      </c>
      <c r="E35">
        <v>700</v>
      </c>
      <c r="F35" t="s">
        <v>0</v>
      </c>
      <c r="G35" t="s">
        <v>36</v>
      </c>
      <c r="H35">
        <v>-1000</v>
      </c>
    </row>
    <row r="36" spans="3:8" x14ac:dyDescent="0.3">
      <c r="C36" s="51">
        <v>45687</v>
      </c>
      <c r="D36" t="s">
        <v>14</v>
      </c>
      <c r="E36">
        <v>350</v>
      </c>
      <c r="F36" t="s">
        <v>14</v>
      </c>
      <c r="G36" t="s">
        <v>33</v>
      </c>
      <c r="H36">
        <v>-7000</v>
      </c>
    </row>
    <row r="37" spans="3:8" x14ac:dyDescent="0.3">
      <c r="C37" s="51">
        <v>45687</v>
      </c>
      <c r="D37" t="s">
        <v>95</v>
      </c>
      <c r="E37">
        <v>100</v>
      </c>
      <c r="F37" t="s">
        <v>21</v>
      </c>
      <c r="G37" t="s">
        <v>33</v>
      </c>
      <c r="H37">
        <v>-4000</v>
      </c>
    </row>
    <row r="38" spans="3:8" x14ac:dyDescent="0.3">
      <c r="C38" s="51">
        <v>45688</v>
      </c>
      <c r="D38" t="s">
        <v>14</v>
      </c>
      <c r="E38">
        <v>1000</v>
      </c>
      <c r="F38" t="s">
        <v>14</v>
      </c>
      <c r="G38" t="s">
        <v>33</v>
      </c>
      <c r="H38">
        <v>-7000</v>
      </c>
    </row>
    <row r="39" spans="3:8" x14ac:dyDescent="0.3">
      <c r="C39" s="51">
        <v>45689</v>
      </c>
      <c r="D39" t="s">
        <v>14</v>
      </c>
      <c r="E39">
        <v>584</v>
      </c>
      <c r="F39" t="s">
        <v>0</v>
      </c>
      <c r="G39" t="s">
        <v>35</v>
      </c>
      <c r="H39">
        <v>-1000</v>
      </c>
    </row>
    <row r="40" spans="3:8" x14ac:dyDescent="0.3">
      <c r="C40" s="51">
        <v>45689</v>
      </c>
      <c r="D40" t="s">
        <v>96</v>
      </c>
      <c r="E40">
        <v>250</v>
      </c>
      <c r="F40" t="s">
        <v>0</v>
      </c>
      <c r="G40" t="s">
        <v>33</v>
      </c>
      <c r="H40">
        <v>-1000</v>
      </c>
    </row>
    <row r="41" spans="3:8" x14ac:dyDescent="0.3">
      <c r="C41" s="51">
        <v>45690</v>
      </c>
      <c r="D41" t="s">
        <v>97</v>
      </c>
      <c r="E41">
        <v>300</v>
      </c>
      <c r="F41" t="s">
        <v>0</v>
      </c>
      <c r="G41" t="s">
        <v>33</v>
      </c>
      <c r="H41">
        <v>-1000</v>
      </c>
    </row>
    <row r="42" spans="3:8" x14ac:dyDescent="0.3">
      <c r="C42" s="51">
        <v>45690</v>
      </c>
      <c r="D42" t="s">
        <v>98</v>
      </c>
      <c r="E42">
        <v>580</v>
      </c>
      <c r="F42" t="s">
        <v>0</v>
      </c>
      <c r="G42" t="s">
        <v>33</v>
      </c>
      <c r="H42">
        <v>-1000</v>
      </c>
    </row>
    <row r="43" spans="3:8" x14ac:dyDescent="0.3">
      <c r="C43" s="51">
        <v>45691</v>
      </c>
      <c r="D43" t="s">
        <v>37</v>
      </c>
      <c r="E43">
        <v>680</v>
      </c>
      <c r="F43" t="s">
        <v>0</v>
      </c>
      <c r="G43" t="s">
        <v>33</v>
      </c>
      <c r="H43">
        <v>-1000</v>
      </c>
    </row>
    <row r="44" spans="3:8" x14ac:dyDescent="0.3">
      <c r="C44" s="51">
        <v>45691</v>
      </c>
      <c r="D44" t="s">
        <v>99</v>
      </c>
      <c r="E44">
        <v>200</v>
      </c>
      <c r="F44" t="s">
        <v>0</v>
      </c>
      <c r="G44" t="s">
        <v>35</v>
      </c>
      <c r="H44">
        <v>-1000</v>
      </c>
    </row>
    <row r="45" spans="3:8" x14ac:dyDescent="0.3">
      <c r="C45" s="51">
        <v>45691</v>
      </c>
      <c r="D45" t="s">
        <v>56</v>
      </c>
      <c r="E45">
        <v>80</v>
      </c>
      <c r="F45" t="s">
        <v>16</v>
      </c>
      <c r="G45" t="s">
        <v>33</v>
      </c>
      <c r="H45">
        <v>-3500</v>
      </c>
    </row>
    <row r="46" spans="3:8" x14ac:dyDescent="0.3">
      <c r="C46" s="51">
        <v>45692</v>
      </c>
      <c r="D46" t="s">
        <v>100</v>
      </c>
      <c r="E46">
        <v>180</v>
      </c>
      <c r="F46" t="s">
        <v>16</v>
      </c>
      <c r="G46" t="s">
        <v>33</v>
      </c>
      <c r="H46">
        <v>-3500</v>
      </c>
    </row>
    <row r="47" spans="3:8" x14ac:dyDescent="0.3">
      <c r="C47" s="51">
        <v>45692</v>
      </c>
      <c r="D47" t="s">
        <v>101</v>
      </c>
      <c r="E47">
        <v>56</v>
      </c>
      <c r="F47" t="s">
        <v>0</v>
      </c>
      <c r="G47" t="s">
        <v>35</v>
      </c>
      <c r="H47">
        <v>-1000</v>
      </c>
    </row>
    <row r="48" spans="3:8" x14ac:dyDescent="0.3">
      <c r="C48" s="51">
        <v>45693</v>
      </c>
      <c r="D48" t="s">
        <v>102</v>
      </c>
      <c r="E48">
        <v>50</v>
      </c>
      <c r="F48" t="s">
        <v>16</v>
      </c>
      <c r="G48" t="s">
        <v>36</v>
      </c>
      <c r="H48">
        <v>-3500</v>
      </c>
    </row>
    <row r="49" spans="3:8" x14ac:dyDescent="0.3">
      <c r="C49" s="51">
        <v>45694</v>
      </c>
      <c r="D49" t="s">
        <v>103</v>
      </c>
      <c r="E49">
        <v>125</v>
      </c>
      <c r="F49" t="s">
        <v>0</v>
      </c>
      <c r="G49" t="s">
        <v>35</v>
      </c>
      <c r="H49">
        <v>-1000</v>
      </c>
    </row>
    <row r="50" spans="3:8" x14ac:dyDescent="0.3">
      <c r="C50" s="51">
        <v>45695</v>
      </c>
      <c r="D50" t="s">
        <v>104</v>
      </c>
      <c r="E50">
        <v>220</v>
      </c>
      <c r="F50" t="s">
        <v>16</v>
      </c>
      <c r="G50" t="s">
        <v>35</v>
      </c>
      <c r="H50">
        <v>-3500</v>
      </c>
    </row>
    <row r="51" spans="3:8" x14ac:dyDescent="0.3">
      <c r="C51" s="51">
        <v>45696</v>
      </c>
      <c r="D51" t="s">
        <v>92</v>
      </c>
      <c r="E51">
        <v>270</v>
      </c>
      <c r="F51" t="s">
        <v>16</v>
      </c>
      <c r="G51" t="s">
        <v>36</v>
      </c>
      <c r="H51">
        <v>-3500</v>
      </c>
    </row>
    <row r="52" spans="3:8" x14ac:dyDescent="0.3">
      <c r="C52" s="51">
        <v>45696</v>
      </c>
      <c r="D52" t="s">
        <v>105</v>
      </c>
      <c r="E52">
        <v>214</v>
      </c>
      <c r="F52" t="s">
        <v>16</v>
      </c>
      <c r="G52" t="s">
        <v>35</v>
      </c>
      <c r="H52">
        <v>-3500</v>
      </c>
    </row>
    <row r="53" spans="3:8" x14ac:dyDescent="0.3">
      <c r="C53" s="51">
        <v>45697</v>
      </c>
      <c r="D53" t="s">
        <v>106</v>
      </c>
      <c r="E53">
        <v>1500</v>
      </c>
      <c r="F53" t="s">
        <v>14</v>
      </c>
      <c r="G53" t="s">
        <v>33</v>
      </c>
      <c r="H53">
        <v>-7000</v>
      </c>
    </row>
    <row r="54" spans="3:8" x14ac:dyDescent="0.3">
      <c r="C54" s="51">
        <v>45698</v>
      </c>
      <c r="D54" t="s">
        <v>92</v>
      </c>
      <c r="E54">
        <v>235</v>
      </c>
      <c r="F54" t="s">
        <v>16</v>
      </c>
      <c r="G54" t="s">
        <v>35</v>
      </c>
      <c r="H54">
        <v>-3500</v>
      </c>
    </row>
    <row r="55" spans="3:8" x14ac:dyDescent="0.3">
      <c r="C55" s="51">
        <v>45701</v>
      </c>
      <c r="D55" t="s">
        <v>107</v>
      </c>
      <c r="E55">
        <v>166</v>
      </c>
      <c r="F55" t="s">
        <v>14</v>
      </c>
      <c r="G55" t="s">
        <v>35</v>
      </c>
      <c r="H55">
        <v>-7000</v>
      </c>
    </row>
  </sheetData>
  <mergeCells count="1">
    <mergeCell ref="C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5E913-AE44-4F44-BF15-065D4A11EBEB}">
  <dimension ref="C1:D9"/>
  <sheetViews>
    <sheetView zoomScale="120" zoomScaleNormal="120" workbookViewId="0">
      <selection activeCell="G4" sqref="G4"/>
    </sheetView>
  </sheetViews>
  <sheetFormatPr baseColWidth="10" defaultRowHeight="14.4" x14ac:dyDescent="0.3"/>
  <sheetData>
    <row r="1" spans="3:4" ht="15.6" x14ac:dyDescent="0.3">
      <c r="C1" s="67" t="s">
        <v>196</v>
      </c>
      <c r="D1" s="67"/>
    </row>
    <row r="2" spans="3:4" ht="15.6" x14ac:dyDescent="0.3">
      <c r="C2" s="63" t="s">
        <v>182</v>
      </c>
      <c r="D2" s="63" t="s">
        <v>197</v>
      </c>
    </row>
    <row r="3" spans="3:4" x14ac:dyDescent="0.3">
      <c r="C3" s="6" t="s">
        <v>184</v>
      </c>
      <c r="D3" s="6">
        <v>30</v>
      </c>
    </row>
    <row r="4" spans="3:4" x14ac:dyDescent="0.3">
      <c r="C4" s="6" t="s">
        <v>137</v>
      </c>
      <c r="D4" s="6">
        <v>12</v>
      </c>
    </row>
    <row r="5" spans="3:4" x14ac:dyDescent="0.3">
      <c r="C5" s="6" t="s">
        <v>186</v>
      </c>
      <c r="D5" s="6">
        <v>48</v>
      </c>
    </row>
    <row r="6" spans="3:4" x14ac:dyDescent="0.3">
      <c r="C6" s="6" t="s">
        <v>32</v>
      </c>
      <c r="D6" s="6">
        <v>3</v>
      </c>
    </row>
    <row r="7" spans="3:4" x14ac:dyDescent="0.3">
      <c r="C7" s="6"/>
      <c r="D7" s="6"/>
    </row>
    <row r="8" spans="3:4" x14ac:dyDescent="0.3">
      <c r="C8" s="6"/>
      <c r="D8" s="6"/>
    </row>
    <row r="9" spans="3:4" x14ac:dyDescent="0.3">
      <c r="C9" s="6"/>
      <c r="D9" s="6"/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33F8E-8DD3-46F0-AD0E-314BBE3914AB}">
  <sheetPr>
    <tabColor rgb="FFFFFF00"/>
  </sheetPr>
  <dimension ref="C4:G20"/>
  <sheetViews>
    <sheetView topLeftCell="A7" zoomScale="160" zoomScaleNormal="160" workbookViewId="0">
      <selection activeCell="D13" sqref="D13"/>
    </sheetView>
  </sheetViews>
  <sheetFormatPr baseColWidth="10" defaultRowHeight="14.4" x14ac:dyDescent="0.3"/>
  <cols>
    <col min="3" max="3" width="11.5546875" style="13"/>
    <col min="4" max="4" width="53.109375" customWidth="1"/>
  </cols>
  <sheetData>
    <row r="4" spans="3:7" x14ac:dyDescent="0.3">
      <c r="C4" s="13" t="s">
        <v>41</v>
      </c>
      <c r="D4" t="s">
        <v>9</v>
      </c>
    </row>
    <row r="5" spans="3:7" x14ac:dyDescent="0.3">
      <c r="C5" s="25">
        <v>1</v>
      </c>
      <c r="D5" s="26" t="s">
        <v>42</v>
      </c>
      <c r="F5" s="6" t="s">
        <v>177</v>
      </c>
      <c r="G5" s="6" t="s">
        <v>178</v>
      </c>
    </row>
    <row r="6" spans="3:7" x14ac:dyDescent="0.3">
      <c r="C6" s="25"/>
      <c r="D6" s="26" t="s">
        <v>44</v>
      </c>
      <c r="F6" s="6">
        <v>1</v>
      </c>
      <c r="G6" s="6" t="s">
        <v>179</v>
      </c>
    </row>
    <row r="7" spans="3:7" x14ac:dyDescent="0.3">
      <c r="C7" s="25"/>
      <c r="D7" s="26" t="s">
        <v>45</v>
      </c>
      <c r="F7" s="6">
        <v>2</v>
      </c>
      <c r="G7" s="6" t="s">
        <v>180</v>
      </c>
    </row>
    <row r="8" spans="3:7" x14ac:dyDescent="0.3">
      <c r="C8" s="25"/>
      <c r="D8" s="26" t="s">
        <v>46</v>
      </c>
    </row>
    <row r="9" spans="3:7" x14ac:dyDescent="0.3">
      <c r="C9" s="25">
        <v>2</v>
      </c>
      <c r="D9" s="26" t="s">
        <v>64</v>
      </c>
    </row>
    <row r="10" spans="3:7" x14ac:dyDescent="0.3">
      <c r="C10" s="25"/>
      <c r="D10" s="26" t="s">
        <v>65</v>
      </c>
    </row>
    <row r="11" spans="3:7" x14ac:dyDescent="0.3">
      <c r="C11" s="25"/>
      <c r="D11" s="26" t="s">
        <v>67</v>
      </c>
    </row>
    <row r="12" spans="3:7" x14ac:dyDescent="0.3">
      <c r="C12" s="25">
        <v>3</v>
      </c>
      <c r="D12" s="26" t="s">
        <v>68</v>
      </c>
    </row>
    <row r="13" spans="3:7" x14ac:dyDescent="0.3">
      <c r="C13" s="25"/>
      <c r="D13" s="26" t="s">
        <v>69</v>
      </c>
    </row>
    <row r="14" spans="3:7" x14ac:dyDescent="0.3">
      <c r="C14" s="25" t="s">
        <v>71</v>
      </c>
      <c r="D14" s="26" t="s">
        <v>72</v>
      </c>
    </row>
    <row r="15" spans="3:7" x14ac:dyDescent="0.3">
      <c r="C15" s="25" t="s">
        <v>73</v>
      </c>
      <c r="D15" s="26" t="s">
        <v>74</v>
      </c>
    </row>
    <row r="16" spans="3:7" x14ac:dyDescent="0.3">
      <c r="C16" s="25" t="s">
        <v>75</v>
      </c>
      <c r="D16" s="26" t="s">
        <v>76</v>
      </c>
    </row>
    <row r="18" spans="3:4" x14ac:dyDescent="0.3">
      <c r="C18" s="27">
        <v>4</v>
      </c>
      <c r="D18" s="28" t="s">
        <v>43</v>
      </c>
    </row>
    <row r="19" spans="3:4" x14ac:dyDescent="0.3">
      <c r="C19" s="27">
        <v>5</v>
      </c>
      <c r="D19" s="28" t="s">
        <v>78</v>
      </c>
    </row>
    <row r="20" spans="3:4" x14ac:dyDescent="0.3">
      <c r="C20" s="29">
        <v>6</v>
      </c>
      <c r="D20" s="30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F3E8A-20A8-4118-A7C9-1810CF7E5934}">
  <sheetPr>
    <tabColor rgb="FFFFFF00"/>
  </sheetPr>
  <dimension ref="D1:L8"/>
  <sheetViews>
    <sheetView zoomScale="140" zoomScaleNormal="140" workbookViewId="0">
      <selection activeCell="F10" sqref="F10"/>
    </sheetView>
  </sheetViews>
  <sheetFormatPr baseColWidth="10" defaultRowHeight="14.4" x14ac:dyDescent="0.3"/>
  <cols>
    <col min="4" max="4" width="10.5546875" bestFit="1" customWidth="1"/>
    <col min="5" max="5" width="10.5546875" customWidth="1"/>
    <col min="6" max="6" width="17" bestFit="1" customWidth="1"/>
    <col min="7" max="7" width="14.6640625" customWidth="1"/>
    <col min="8" max="8" width="13" bestFit="1" customWidth="1"/>
    <col min="10" max="10" width="13" bestFit="1" customWidth="1"/>
  </cols>
  <sheetData>
    <row r="1" spans="4:12" x14ac:dyDescent="0.3">
      <c r="G1" t="s">
        <v>195</v>
      </c>
    </row>
    <row r="3" spans="4:12" x14ac:dyDescent="0.3">
      <c r="D3" t="s">
        <v>182</v>
      </c>
      <c r="E3" t="s">
        <v>196</v>
      </c>
      <c r="F3" t="s">
        <v>181</v>
      </c>
      <c r="G3" t="s">
        <v>185</v>
      </c>
      <c r="H3" t="s">
        <v>187</v>
      </c>
      <c r="I3" t="s">
        <v>188</v>
      </c>
      <c r="J3" t="s">
        <v>183</v>
      </c>
      <c r="K3" s="53" t="s">
        <v>189</v>
      </c>
      <c r="L3" s="53"/>
    </row>
    <row r="4" spans="4:12" x14ac:dyDescent="0.3">
      <c r="D4" t="s">
        <v>184</v>
      </c>
      <c r="E4">
        <f>VLOOKUP(D4,BuscarV!$C$2:$D$9,2,0)</f>
        <v>30</v>
      </c>
      <c r="F4">
        <v>3</v>
      </c>
      <c r="G4">
        <v>18.5</v>
      </c>
      <c r="H4">
        <f>G4*F4</f>
        <v>55.5</v>
      </c>
      <c r="I4">
        <f>H4*$L$4</f>
        <v>8.8800000000000008</v>
      </c>
      <c r="J4">
        <f>H4+I4</f>
        <v>64.38</v>
      </c>
      <c r="K4">
        <v>1</v>
      </c>
      <c r="L4" s="54">
        <v>0.16</v>
      </c>
    </row>
    <row r="5" spans="4:12" x14ac:dyDescent="0.3">
      <c r="D5" t="s">
        <v>137</v>
      </c>
      <c r="E5">
        <f>VLOOKUP(D5,BuscarV!$C$2:$D$9,2,0)</f>
        <v>12</v>
      </c>
      <c r="F5">
        <v>5</v>
      </c>
      <c r="G5">
        <v>34</v>
      </c>
      <c r="H5" s="55">
        <f t="shared" ref="H5:H7" si="0">G5*F5</f>
        <v>170</v>
      </c>
      <c r="I5" s="55">
        <f t="shared" ref="I5:I7" si="1">H5*$L$4</f>
        <v>27.2</v>
      </c>
      <c r="J5" s="55">
        <f t="shared" ref="J5:J7" si="2">H5+I5</f>
        <v>197.2</v>
      </c>
    </row>
    <row r="6" spans="4:12" x14ac:dyDescent="0.3">
      <c r="D6" t="s">
        <v>186</v>
      </c>
      <c r="E6">
        <f>VLOOKUP(D6,BuscarV!$C$2:$D$9,2,0)</f>
        <v>48</v>
      </c>
      <c r="F6">
        <v>2</v>
      </c>
      <c r="G6">
        <v>5</v>
      </c>
      <c r="H6">
        <f t="shared" si="0"/>
        <v>10</v>
      </c>
      <c r="I6">
        <f t="shared" si="1"/>
        <v>1.6</v>
      </c>
      <c r="J6">
        <f t="shared" si="2"/>
        <v>11.6</v>
      </c>
    </row>
    <row r="7" spans="4:12" x14ac:dyDescent="0.3">
      <c r="D7" t="s">
        <v>32</v>
      </c>
      <c r="E7">
        <f>VLOOKUP(D7,BuscarV!$C$2:$D$9,2,0)</f>
        <v>3</v>
      </c>
      <c r="F7">
        <v>1</v>
      </c>
      <c r="G7">
        <v>50</v>
      </c>
      <c r="H7">
        <f t="shared" si="0"/>
        <v>50</v>
      </c>
      <c r="I7">
        <f t="shared" si="1"/>
        <v>8</v>
      </c>
      <c r="J7">
        <f t="shared" si="2"/>
        <v>58</v>
      </c>
    </row>
    <row r="8" spans="4:12" x14ac:dyDescent="0.3">
      <c r="I8" t="s">
        <v>190</v>
      </c>
      <c r="J8" s="55">
        <f>SUM(J4:J7)</f>
        <v>331.18</v>
      </c>
    </row>
  </sheetData>
  <autoFilter ref="D3:J8" xr:uid="{E18F3E8A-20A8-4118-A7C9-1810CF7E5934}"/>
  <mergeCells count="1">
    <mergeCell ref="K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ADDA8-90E4-454E-BB6A-1D59B5271BDF}">
  <sheetPr>
    <tabColor rgb="FFFFFF00"/>
  </sheetPr>
  <dimension ref="D3:E11"/>
  <sheetViews>
    <sheetView topLeftCell="B1" zoomScale="160" zoomScaleNormal="160" workbookViewId="0">
      <selection activeCell="E8" sqref="E8"/>
    </sheetView>
  </sheetViews>
  <sheetFormatPr baseColWidth="10" defaultRowHeight="14.4" x14ac:dyDescent="0.3"/>
  <cols>
    <col min="4" max="4" width="5.77734375" bestFit="1" customWidth="1"/>
    <col min="5" max="5" width="47" bestFit="1" customWidth="1"/>
  </cols>
  <sheetData>
    <row r="3" spans="4:5" x14ac:dyDescent="0.3">
      <c r="D3" s="35" t="s">
        <v>41</v>
      </c>
      <c r="E3" s="36" t="s">
        <v>9</v>
      </c>
    </row>
    <row r="5" spans="4:5" x14ac:dyDescent="0.3">
      <c r="D5" s="65">
        <v>1</v>
      </c>
      <c r="E5" s="66" t="s">
        <v>108</v>
      </c>
    </row>
    <row r="6" spans="4:5" x14ac:dyDescent="0.3">
      <c r="D6" s="37">
        <v>2</v>
      </c>
      <c r="E6" s="26" t="s">
        <v>109</v>
      </c>
    </row>
    <row r="7" spans="4:5" x14ac:dyDescent="0.3">
      <c r="D7" s="37">
        <v>3</v>
      </c>
      <c r="E7" s="26" t="s">
        <v>176</v>
      </c>
    </row>
    <row r="8" spans="4:5" x14ac:dyDescent="0.3">
      <c r="D8" s="35"/>
    </row>
    <row r="9" spans="4:5" x14ac:dyDescent="0.3">
      <c r="D9" s="38">
        <v>4</v>
      </c>
      <c r="E9" s="28" t="s">
        <v>43</v>
      </c>
    </row>
    <row r="10" spans="4:5" x14ac:dyDescent="0.3">
      <c r="D10" s="38">
        <v>5</v>
      </c>
      <c r="E10" s="28" t="s">
        <v>78</v>
      </c>
    </row>
    <row r="11" spans="4:5" x14ac:dyDescent="0.3">
      <c r="D11" s="39">
        <v>6</v>
      </c>
      <c r="E11" s="30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93E5B-A90D-4940-ABFC-8937F5AD72DC}">
  <sheetPr>
    <tabColor rgb="FFFF0000"/>
  </sheetPr>
  <dimension ref="A2:K152"/>
  <sheetViews>
    <sheetView tabSelected="1" topLeftCell="A7" zoomScale="130" zoomScaleNormal="130" workbookViewId="0">
      <selection activeCell="B11" sqref="B11"/>
    </sheetView>
  </sheetViews>
  <sheetFormatPr baseColWidth="10" defaultRowHeight="14.4" x14ac:dyDescent="0.3"/>
  <cols>
    <col min="2" max="2" width="10.33203125" style="51" customWidth="1"/>
    <col min="3" max="3" width="31.33203125" bestFit="1" customWidth="1"/>
    <col min="4" max="4" width="10.33203125" style="56" bestFit="1" customWidth="1"/>
    <col min="5" max="5" width="13.88671875" bestFit="1" customWidth="1"/>
    <col min="6" max="6" width="20.5546875" bestFit="1" customWidth="1"/>
  </cols>
  <sheetData>
    <row r="2" spans="1:6" x14ac:dyDescent="0.3">
      <c r="D2" s="56">
        <f>SUM(Tabla35[MONTO])</f>
        <v>48762</v>
      </c>
    </row>
    <row r="3" spans="1:6" x14ac:dyDescent="0.3">
      <c r="B3" s="40" t="s">
        <v>110</v>
      </c>
      <c r="C3" s="41" t="s">
        <v>111</v>
      </c>
      <c r="D3" s="71" t="s">
        <v>112</v>
      </c>
      <c r="E3" s="42" t="s">
        <v>113</v>
      </c>
      <c r="F3" s="42" t="s">
        <v>114</v>
      </c>
    </row>
    <row r="4" spans="1:6" x14ac:dyDescent="0.3">
      <c r="A4" t="s">
        <v>40</v>
      </c>
      <c r="B4" s="43">
        <v>45678</v>
      </c>
      <c r="C4" s="44" t="s">
        <v>47</v>
      </c>
      <c r="D4" s="72">
        <v>165</v>
      </c>
      <c r="E4" s="45" t="s">
        <v>33</v>
      </c>
      <c r="F4" t="s">
        <v>215</v>
      </c>
    </row>
    <row r="5" spans="1:6" x14ac:dyDescent="0.3">
      <c r="A5" t="s">
        <v>40</v>
      </c>
      <c r="B5" s="46">
        <v>45678</v>
      </c>
      <c r="C5" s="47" t="s">
        <v>48</v>
      </c>
      <c r="D5" s="73">
        <v>90</v>
      </c>
      <c r="E5" s="48" t="s">
        <v>33</v>
      </c>
      <c r="F5" t="s">
        <v>214</v>
      </c>
    </row>
    <row r="6" spans="1:6" x14ac:dyDescent="0.3">
      <c r="A6" t="s">
        <v>40</v>
      </c>
      <c r="B6" s="49">
        <v>45678</v>
      </c>
      <c r="C6" s="44" t="s">
        <v>49</v>
      </c>
      <c r="D6" s="72">
        <v>70</v>
      </c>
      <c r="E6" s="45" t="s">
        <v>33</v>
      </c>
      <c r="F6" t="s">
        <v>216</v>
      </c>
    </row>
    <row r="7" spans="1:6" x14ac:dyDescent="0.3">
      <c r="B7" s="46">
        <v>45679</v>
      </c>
      <c r="C7" s="47" t="s">
        <v>50</v>
      </c>
      <c r="D7" s="73">
        <v>45</v>
      </c>
      <c r="E7" s="48" t="s">
        <v>33</v>
      </c>
      <c r="F7" t="s">
        <v>216</v>
      </c>
    </row>
    <row r="8" spans="1:6" x14ac:dyDescent="0.3">
      <c r="B8" s="49">
        <v>45679</v>
      </c>
      <c r="C8" s="44" t="s">
        <v>51</v>
      </c>
      <c r="D8" s="72">
        <v>25</v>
      </c>
      <c r="E8" s="45" t="s">
        <v>33</v>
      </c>
      <c r="F8" t="s">
        <v>215</v>
      </c>
    </row>
    <row r="9" spans="1:6" x14ac:dyDescent="0.3">
      <c r="B9" s="46">
        <v>45679</v>
      </c>
      <c r="C9" s="47" t="s">
        <v>52</v>
      </c>
      <c r="D9" s="73">
        <v>30</v>
      </c>
      <c r="E9" s="48" t="s">
        <v>33</v>
      </c>
      <c r="F9" t="s">
        <v>215</v>
      </c>
    </row>
    <row r="10" spans="1:6" x14ac:dyDescent="0.3">
      <c r="B10" s="49">
        <v>45679</v>
      </c>
      <c r="C10" s="44" t="s">
        <v>53</v>
      </c>
      <c r="D10" s="72">
        <v>70</v>
      </c>
      <c r="E10" s="45" t="s">
        <v>33</v>
      </c>
      <c r="F10" t="s">
        <v>214</v>
      </c>
    </row>
    <row r="11" spans="1:6" x14ac:dyDescent="0.3">
      <c r="B11" s="46">
        <v>45679</v>
      </c>
      <c r="C11" s="47" t="s">
        <v>47</v>
      </c>
      <c r="D11" s="73">
        <v>230</v>
      </c>
      <c r="E11" s="48" t="s">
        <v>33</v>
      </c>
      <c r="F11" t="s">
        <v>214</v>
      </c>
    </row>
    <row r="12" spans="1:6" x14ac:dyDescent="0.3">
      <c r="B12" s="49">
        <v>45680</v>
      </c>
      <c r="C12" s="44" t="s">
        <v>54</v>
      </c>
      <c r="D12" s="72">
        <v>60</v>
      </c>
      <c r="E12" s="45" t="s">
        <v>33</v>
      </c>
      <c r="F12" t="s">
        <v>217</v>
      </c>
    </row>
    <row r="13" spans="1:6" x14ac:dyDescent="0.3">
      <c r="B13" s="46">
        <v>45680</v>
      </c>
      <c r="C13" s="47" t="s">
        <v>54</v>
      </c>
      <c r="D13" s="73">
        <v>84</v>
      </c>
      <c r="E13" s="48" t="s">
        <v>33</v>
      </c>
      <c r="F13" t="s">
        <v>218</v>
      </c>
    </row>
    <row r="14" spans="1:6" x14ac:dyDescent="0.3">
      <c r="B14" s="49">
        <v>45681</v>
      </c>
      <c r="C14" s="44" t="s">
        <v>56</v>
      </c>
      <c r="D14" s="72">
        <v>74</v>
      </c>
      <c r="E14" s="45" t="s">
        <v>33</v>
      </c>
      <c r="F14" t="s">
        <v>218</v>
      </c>
    </row>
    <row r="15" spans="1:6" x14ac:dyDescent="0.3">
      <c r="B15" s="46">
        <v>45682</v>
      </c>
      <c r="C15" s="47" t="s">
        <v>21</v>
      </c>
      <c r="D15" s="73">
        <v>520</v>
      </c>
      <c r="E15" s="48" t="s">
        <v>33</v>
      </c>
      <c r="F15" t="s">
        <v>219</v>
      </c>
    </row>
    <row r="16" spans="1:6" x14ac:dyDescent="0.3">
      <c r="B16" s="49">
        <v>45682</v>
      </c>
      <c r="C16" s="44" t="s">
        <v>57</v>
      </c>
      <c r="D16" s="72">
        <v>800</v>
      </c>
      <c r="E16" s="45" t="s">
        <v>33</v>
      </c>
      <c r="F16" t="s">
        <v>219</v>
      </c>
    </row>
    <row r="17" spans="2:11" x14ac:dyDescent="0.3">
      <c r="B17" s="46">
        <v>45682</v>
      </c>
      <c r="C17" s="47" t="s">
        <v>58</v>
      </c>
      <c r="D17" s="73">
        <v>500</v>
      </c>
      <c r="E17" s="48" t="s">
        <v>59</v>
      </c>
      <c r="F17" t="s">
        <v>219</v>
      </c>
    </row>
    <row r="18" spans="2:11" x14ac:dyDescent="0.3">
      <c r="B18" s="49">
        <v>45683</v>
      </c>
      <c r="C18" s="44" t="s">
        <v>60</v>
      </c>
      <c r="D18" s="72">
        <v>300</v>
      </c>
      <c r="E18" s="45" t="s">
        <v>33</v>
      </c>
      <c r="F18" t="s">
        <v>216</v>
      </c>
    </row>
    <row r="19" spans="2:11" x14ac:dyDescent="0.3">
      <c r="B19" s="46">
        <v>45683</v>
      </c>
      <c r="C19" s="47" t="s">
        <v>14</v>
      </c>
      <c r="D19" s="73">
        <v>155</v>
      </c>
      <c r="E19" s="48" t="s">
        <v>33</v>
      </c>
      <c r="F19" t="s">
        <v>217</v>
      </c>
    </row>
    <row r="20" spans="2:11" x14ac:dyDescent="0.3">
      <c r="B20" s="49">
        <v>45684</v>
      </c>
      <c r="C20" s="44" t="s">
        <v>61</v>
      </c>
      <c r="D20" s="72">
        <v>160</v>
      </c>
      <c r="E20" s="45" t="s">
        <v>59</v>
      </c>
      <c r="F20" t="s">
        <v>217</v>
      </c>
    </row>
    <row r="21" spans="2:11" x14ac:dyDescent="0.3">
      <c r="B21" s="46">
        <v>45684</v>
      </c>
      <c r="C21" s="47" t="s">
        <v>62</v>
      </c>
      <c r="D21" s="73">
        <v>130</v>
      </c>
      <c r="E21" s="48" t="s">
        <v>33</v>
      </c>
      <c r="F21" t="s">
        <v>217</v>
      </c>
    </row>
    <row r="22" spans="2:11" x14ac:dyDescent="0.3">
      <c r="B22" s="49">
        <v>45684</v>
      </c>
      <c r="C22" s="44" t="s">
        <v>63</v>
      </c>
      <c r="D22" s="72">
        <v>74</v>
      </c>
      <c r="E22" s="45" t="s">
        <v>33</v>
      </c>
      <c r="F22" t="s">
        <v>217</v>
      </c>
    </row>
    <row r="23" spans="2:11" x14ac:dyDescent="0.3">
      <c r="B23" s="46">
        <v>45684</v>
      </c>
      <c r="C23" s="47" t="s">
        <v>14</v>
      </c>
      <c r="D23" s="73">
        <v>125</v>
      </c>
      <c r="E23" s="48" t="s">
        <v>59</v>
      </c>
      <c r="F23" t="s">
        <v>220</v>
      </c>
    </row>
    <row r="24" spans="2:11" x14ac:dyDescent="0.3">
      <c r="B24" s="49">
        <v>45684</v>
      </c>
      <c r="C24" s="44" t="s">
        <v>84</v>
      </c>
      <c r="D24" s="72">
        <v>240</v>
      </c>
      <c r="E24" s="45" t="s">
        <v>59</v>
      </c>
      <c r="F24" t="s">
        <v>216</v>
      </c>
    </row>
    <row r="25" spans="2:11" x14ac:dyDescent="0.3">
      <c r="B25" s="46">
        <v>45685</v>
      </c>
      <c r="C25" s="47" t="s">
        <v>85</v>
      </c>
      <c r="D25" s="73">
        <v>500</v>
      </c>
      <c r="E25" s="48" t="s">
        <v>33</v>
      </c>
      <c r="F25" t="s">
        <v>214</v>
      </c>
    </row>
    <row r="26" spans="2:11" x14ac:dyDescent="0.3">
      <c r="B26" s="46">
        <v>45685</v>
      </c>
      <c r="C26" s="44" t="s">
        <v>86</v>
      </c>
      <c r="D26" s="72">
        <v>265</v>
      </c>
      <c r="E26" s="45" t="s">
        <v>33</v>
      </c>
      <c r="F26" t="s">
        <v>214</v>
      </c>
    </row>
    <row r="27" spans="2:11" x14ac:dyDescent="0.3">
      <c r="B27" s="46">
        <v>45685</v>
      </c>
      <c r="C27" s="47" t="s">
        <v>87</v>
      </c>
      <c r="D27" s="73">
        <v>117</v>
      </c>
      <c r="E27" s="48" t="s">
        <v>33</v>
      </c>
      <c r="F27" t="s">
        <v>221</v>
      </c>
      <c r="H27" t="s">
        <v>224</v>
      </c>
      <c r="I27" t="s">
        <v>225</v>
      </c>
      <c r="J27" t="s">
        <v>226</v>
      </c>
    </row>
    <row r="28" spans="2:11" x14ac:dyDescent="0.3">
      <c r="B28" s="50" t="s">
        <v>227</v>
      </c>
      <c r="C28" s="44" t="s">
        <v>88</v>
      </c>
      <c r="D28" s="72">
        <v>850</v>
      </c>
      <c r="E28" s="45" t="s">
        <v>33</v>
      </c>
      <c r="F28" t="s">
        <v>220</v>
      </c>
      <c r="H28" s="74">
        <v>2025</v>
      </c>
      <c r="I28">
        <v>2</v>
      </c>
      <c r="J28">
        <v>29</v>
      </c>
      <c r="K28" s="51" t="s">
        <v>227</v>
      </c>
    </row>
    <row r="29" spans="2:11" x14ac:dyDescent="0.3">
      <c r="B29" s="46" t="s">
        <v>227</v>
      </c>
      <c r="C29" s="47" t="s">
        <v>89</v>
      </c>
      <c r="D29" s="73">
        <v>150</v>
      </c>
      <c r="E29" s="48" t="s">
        <v>59</v>
      </c>
      <c r="F29" t="s">
        <v>216</v>
      </c>
      <c r="H29" s="75">
        <v>2025</v>
      </c>
      <c r="I29">
        <v>2</v>
      </c>
      <c r="J29">
        <v>29</v>
      </c>
      <c r="K29" s="51" t="s">
        <v>227</v>
      </c>
    </row>
    <row r="30" spans="2:11" x14ac:dyDescent="0.3">
      <c r="B30" s="46" t="s">
        <v>227</v>
      </c>
      <c r="C30" s="44" t="s">
        <v>115</v>
      </c>
      <c r="D30" s="72">
        <v>800</v>
      </c>
      <c r="E30" s="45" t="s">
        <v>59</v>
      </c>
      <c r="F30" t="s">
        <v>220</v>
      </c>
      <c r="H30" s="76">
        <v>2025</v>
      </c>
      <c r="I30">
        <v>2</v>
      </c>
      <c r="J30">
        <v>29</v>
      </c>
      <c r="K30" s="51" t="s">
        <v>227</v>
      </c>
    </row>
    <row r="31" spans="2:11" x14ac:dyDescent="0.3">
      <c r="B31" s="46" t="s">
        <v>227</v>
      </c>
      <c r="C31" s="47" t="s">
        <v>91</v>
      </c>
      <c r="D31" s="73">
        <v>174</v>
      </c>
      <c r="E31" s="48" t="s">
        <v>59</v>
      </c>
      <c r="F31" t="s">
        <v>216</v>
      </c>
      <c r="H31" s="75">
        <v>2025</v>
      </c>
      <c r="I31">
        <v>2</v>
      </c>
      <c r="J31">
        <v>29</v>
      </c>
      <c r="K31" s="51" t="s">
        <v>227</v>
      </c>
    </row>
    <row r="32" spans="2:11" x14ac:dyDescent="0.3">
      <c r="B32" s="46" t="s">
        <v>227</v>
      </c>
      <c r="C32" s="44" t="s">
        <v>92</v>
      </c>
      <c r="D32" s="72">
        <v>100</v>
      </c>
      <c r="E32" s="45" t="s">
        <v>33</v>
      </c>
      <c r="F32" t="s">
        <v>215</v>
      </c>
      <c r="H32" s="76">
        <v>2025</v>
      </c>
      <c r="I32">
        <v>2</v>
      </c>
      <c r="J32">
        <v>29</v>
      </c>
      <c r="K32" s="51" t="s">
        <v>227</v>
      </c>
    </row>
    <row r="33" spans="2:11" x14ac:dyDescent="0.3">
      <c r="B33" s="46" t="s">
        <v>227</v>
      </c>
      <c r="C33" s="47" t="s">
        <v>93</v>
      </c>
      <c r="D33" s="73">
        <v>350</v>
      </c>
      <c r="E33" s="48" t="s">
        <v>59</v>
      </c>
      <c r="F33" t="s">
        <v>220</v>
      </c>
      <c r="H33" s="75">
        <v>2025</v>
      </c>
      <c r="I33">
        <v>2</v>
      </c>
      <c r="J33">
        <v>29</v>
      </c>
      <c r="K33" s="51" t="s">
        <v>227</v>
      </c>
    </row>
    <row r="34" spans="2:11" x14ac:dyDescent="0.3">
      <c r="B34" s="46" t="s">
        <v>227</v>
      </c>
      <c r="C34" s="44" t="s">
        <v>94</v>
      </c>
      <c r="D34" s="72">
        <v>700</v>
      </c>
      <c r="E34" s="45" t="s">
        <v>59</v>
      </c>
      <c r="F34" t="s">
        <v>216</v>
      </c>
      <c r="H34" s="76">
        <v>2025</v>
      </c>
      <c r="I34">
        <v>2</v>
      </c>
      <c r="J34">
        <v>29</v>
      </c>
      <c r="K34" s="51" t="s">
        <v>227</v>
      </c>
    </row>
    <row r="35" spans="2:11" x14ac:dyDescent="0.3">
      <c r="B35" s="46">
        <v>45687</v>
      </c>
      <c r="C35" s="47" t="s">
        <v>14</v>
      </c>
      <c r="D35" s="73">
        <v>350</v>
      </c>
      <c r="E35" s="48" t="s">
        <v>33</v>
      </c>
      <c r="F35" t="s">
        <v>217</v>
      </c>
    </row>
    <row r="36" spans="2:11" x14ac:dyDescent="0.3">
      <c r="B36" s="46">
        <v>45687</v>
      </c>
      <c r="C36" s="44" t="s">
        <v>95</v>
      </c>
      <c r="D36" s="72">
        <v>100</v>
      </c>
      <c r="E36" s="45" t="s">
        <v>33</v>
      </c>
      <c r="F36" t="s">
        <v>216</v>
      </c>
    </row>
    <row r="37" spans="2:11" x14ac:dyDescent="0.3">
      <c r="B37" s="46">
        <v>45688</v>
      </c>
      <c r="C37" s="47" t="s">
        <v>14</v>
      </c>
      <c r="D37" s="73">
        <v>1000</v>
      </c>
      <c r="E37" s="48" t="s">
        <v>33</v>
      </c>
      <c r="F37" t="s">
        <v>218</v>
      </c>
    </row>
    <row r="38" spans="2:11" x14ac:dyDescent="0.3">
      <c r="B38" s="46">
        <v>45689</v>
      </c>
      <c r="C38" s="44" t="s">
        <v>116</v>
      </c>
      <c r="D38" s="72">
        <v>584</v>
      </c>
      <c r="E38" s="45" t="s">
        <v>59</v>
      </c>
      <c r="F38" t="s">
        <v>215</v>
      </c>
    </row>
    <row r="39" spans="2:11" x14ac:dyDescent="0.3">
      <c r="B39" s="46">
        <v>45689</v>
      </c>
      <c r="C39" s="47" t="s">
        <v>96</v>
      </c>
      <c r="D39" s="73">
        <v>250</v>
      </c>
      <c r="E39" s="48" t="s">
        <v>33</v>
      </c>
      <c r="F39" t="s">
        <v>218</v>
      </c>
    </row>
    <row r="40" spans="2:11" x14ac:dyDescent="0.3">
      <c r="B40" s="46">
        <v>45690</v>
      </c>
      <c r="C40" s="44" t="s">
        <v>104</v>
      </c>
      <c r="D40" s="72">
        <v>300</v>
      </c>
      <c r="E40" s="45" t="s">
        <v>33</v>
      </c>
      <c r="F40" t="s">
        <v>218</v>
      </c>
    </row>
    <row r="41" spans="2:11" x14ac:dyDescent="0.3">
      <c r="B41" s="46">
        <v>45690</v>
      </c>
      <c r="C41" s="47" t="s">
        <v>98</v>
      </c>
      <c r="D41" s="73">
        <v>580</v>
      </c>
      <c r="E41" s="48" t="s">
        <v>33</v>
      </c>
      <c r="F41" t="s">
        <v>218</v>
      </c>
    </row>
    <row r="42" spans="2:11" x14ac:dyDescent="0.3">
      <c r="B42" s="46">
        <v>45691</v>
      </c>
      <c r="C42" s="44" t="s">
        <v>21</v>
      </c>
      <c r="D42" s="72">
        <v>420</v>
      </c>
      <c r="E42" s="45" t="s">
        <v>33</v>
      </c>
      <c r="F42" t="s">
        <v>218</v>
      </c>
    </row>
    <row r="43" spans="2:11" x14ac:dyDescent="0.3">
      <c r="B43" s="46">
        <v>45691</v>
      </c>
      <c r="C43" s="47" t="s">
        <v>117</v>
      </c>
      <c r="D43" s="73">
        <v>200</v>
      </c>
      <c r="E43" s="48" t="s">
        <v>59</v>
      </c>
      <c r="F43" t="s">
        <v>214</v>
      </c>
    </row>
    <row r="44" spans="2:11" x14ac:dyDescent="0.3">
      <c r="B44" s="46">
        <v>45691</v>
      </c>
      <c r="C44" s="44" t="s">
        <v>56</v>
      </c>
      <c r="D44" s="72">
        <v>80</v>
      </c>
      <c r="E44" s="45" t="s">
        <v>33</v>
      </c>
      <c r="F44" t="s">
        <v>214</v>
      </c>
    </row>
    <row r="45" spans="2:11" x14ac:dyDescent="0.3">
      <c r="B45" s="46">
        <v>45692</v>
      </c>
      <c r="C45" s="47" t="s">
        <v>100</v>
      </c>
      <c r="D45" s="73">
        <v>180</v>
      </c>
      <c r="E45" s="48" t="s">
        <v>33</v>
      </c>
      <c r="F45" t="s">
        <v>215</v>
      </c>
    </row>
    <row r="46" spans="2:11" x14ac:dyDescent="0.3">
      <c r="B46" s="46">
        <v>45692</v>
      </c>
      <c r="C46" s="44" t="s">
        <v>101</v>
      </c>
      <c r="D46" s="72">
        <v>56</v>
      </c>
      <c r="E46" s="45" t="s">
        <v>59</v>
      </c>
      <c r="F46" t="s">
        <v>214</v>
      </c>
    </row>
    <row r="47" spans="2:11" x14ac:dyDescent="0.3">
      <c r="B47" s="46">
        <v>45693</v>
      </c>
      <c r="C47" s="47" t="s">
        <v>102</v>
      </c>
      <c r="D47" s="73">
        <v>50</v>
      </c>
      <c r="E47" s="48" t="s">
        <v>59</v>
      </c>
      <c r="F47" t="s">
        <v>215</v>
      </c>
    </row>
    <row r="48" spans="2:11" x14ac:dyDescent="0.3">
      <c r="B48" s="46">
        <v>45694</v>
      </c>
      <c r="C48" s="44" t="s">
        <v>103</v>
      </c>
      <c r="D48" s="72">
        <v>125</v>
      </c>
      <c r="E48" s="45" t="s">
        <v>59</v>
      </c>
      <c r="F48" t="s">
        <v>214</v>
      </c>
    </row>
    <row r="49" spans="2:6" x14ac:dyDescent="0.3">
      <c r="B49" s="46">
        <v>45695</v>
      </c>
      <c r="C49" s="47" t="s">
        <v>104</v>
      </c>
      <c r="D49" s="73">
        <v>220</v>
      </c>
      <c r="E49" s="48" t="s">
        <v>59</v>
      </c>
      <c r="F49" t="s">
        <v>214</v>
      </c>
    </row>
    <row r="50" spans="2:6" x14ac:dyDescent="0.3">
      <c r="B50" s="46">
        <v>45696</v>
      </c>
      <c r="C50" s="44" t="s">
        <v>92</v>
      </c>
      <c r="D50" s="72">
        <v>270</v>
      </c>
      <c r="E50" s="45" t="s">
        <v>59</v>
      </c>
      <c r="F50" t="s">
        <v>214</v>
      </c>
    </row>
    <row r="51" spans="2:6" x14ac:dyDescent="0.3">
      <c r="B51" s="46">
        <v>45696</v>
      </c>
      <c r="C51" s="47" t="s">
        <v>105</v>
      </c>
      <c r="D51" s="73">
        <v>214</v>
      </c>
      <c r="E51" s="48" t="s">
        <v>59</v>
      </c>
      <c r="F51" t="s">
        <v>216</v>
      </c>
    </row>
    <row r="52" spans="2:6" x14ac:dyDescent="0.3">
      <c r="B52" s="46">
        <v>45697</v>
      </c>
      <c r="C52" s="44" t="s">
        <v>106</v>
      </c>
      <c r="D52" s="72">
        <v>1500</v>
      </c>
      <c r="E52" s="45" t="s">
        <v>33</v>
      </c>
      <c r="F52" t="s">
        <v>214</v>
      </c>
    </row>
    <row r="53" spans="2:6" x14ac:dyDescent="0.3">
      <c r="B53" s="46">
        <v>45698</v>
      </c>
      <c r="C53" s="47" t="s">
        <v>92</v>
      </c>
      <c r="D53" s="73">
        <v>235</v>
      </c>
      <c r="E53" s="48" t="s">
        <v>59</v>
      </c>
      <c r="F53" t="s">
        <v>216</v>
      </c>
    </row>
    <row r="54" spans="2:6" x14ac:dyDescent="0.3">
      <c r="B54" s="46">
        <v>45701</v>
      </c>
      <c r="C54" s="44" t="s">
        <v>107</v>
      </c>
      <c r="D54" s="72">
        <v>166</v>
      </c>
      <c r="E54" s="45" t="s">
        <v>59</v>
      </c>
      <c r="F54" t="s">
        <v>214</v>
      </c>
    </row>
    <row r="55" spans="2:6" x14ac:dyDescent="0.3">
      <c r="B55" s="46">
        <v>45702</v>
      </c>
      <c r="C55" t="s">
        <v>118</v>
      </c>
      <c r="D55" s="56">
        <v>62</v>
      </c>
      <c r="E55" t="s">
        <v>33</v>
      </c>
      <c r="F55" t="s">
        <v>218</v>
      </c>
    </row>
    <row r="56" spans="2:6" x14ac:dyDescent="0.3">
      <c r="B56" s="46">
        <v>45702</v>
      </c>
      <c r="C56" t="s">
        <v>119</v>
      </c>
      <c r="D56" s="56">
        <v>430</v>
      </c>
      <c r="E56" t="s">
        <v>120</v>
      </c>
      <c r="F56" t="s">
        <v>218</v>
      </c>
    </row>
    <row r="57" spans="2:6" x14ac:dyDescent="0.3">
      <c r="B57" s="46">
        <v>45703</v>
      </c>
      <c r="C57" t="s">
        <v>21</v>
      </c>
      <c r="D57" s="56">
        <v>360</v>
      </c>
      <c r="E57" t="s">
        <v>33</v>
      </c>
      <c r="F57" t="s">
        <v>215</v>
      </c>
    </row>
    <row r="58" spans="2:6" x14ac:dyDescent="0.3">
      <c r="B58" s="46">
        <v>45703</v>
      </c>
      <c r="C58" t="s">
        <v>121</v>
      </c>
      <c r="D58" s="56">
        <v>70</v>
      </c>
      <c r="E58" t="s">
        <v>33</v>
      </c>
      <c r="F58" t="s">
        <v>214</v>
      </c>
    </row>
    <row r="59" spans="2:6" x14ac:dyDescent="0.3">
      <c r="B59" s="46">
        <v>45703</v>
      </c>
      <c r="C59" t="s">
        <v>118</v>
      </c>
      <c r="D59" s="56">
        <v>52</v>
      </c>
      <c r="E59" t="s">
        <v>33</v>
      </c>
      <c r="F59" t="s">
        <v>216</v>
      </c>
    </row>
    <row r="60" spans="2:6" x14ac:dyDescent="0.3">
      <c r="B60" s="46">
        <v>45703</v>
      </c>
      <c r="C60" t="s">
        <v>122</v>
      </c>
      <c r="D60" s="56">
        <v>500</v>
      </c>
      <c r="E60" t="s">
        <v>33</v>
      </c>
      <c r="F60" t="s">
        <v>216</v>
      </c>
    </row>
    <row r="61" spans="2:6" x14ac:dyDescent="0.3">
      <c r="B61" s="46">
        <v>45704</v>
      </c>
      <c r="C61" t="s">
        <v>123</v>
      </c>
      <c r="D61" s="56">
        <v>900</v>
      </c>
      <c r="E61" t="s">
        <v>33</v>
      </c>
      <c r="F61" t="s">
        <v>214</v>
      </c>
    </row>
    <row r="62" spans="2:6" x14ac:dyDescent="0.3">
      <c r="B62" s="46">
        <v>45704</v>
      </c>
      <c r="C62" t="s">
        <v>124</v>
      </c>
      <c r="D62" s="56">
        <v>300</v>
      </c>
      <c r="E62" t="s">
        <v>33</v>
      </c>
      <c r="F62" t="s">
        <v>220</v>
      </c>
    </row>
    <row r="63" spans="2:6" x14ac:dyDescent="0.3">
      <c r="B63" s="46">
        <v>45704</v>
      </c>
      <c r="C63" t="s">
        <v>125</v>
      </c>
      <c r="D63" s="56">
        <v>200</v>
      </c>
      <c r="E63" t="s">
        <v>126</v>
      </c>
      <c r="F63" t="s">
        <v>217</v>
      </c>
    </row>
    <row r="64" spans="2:6" x14ac:dyDescent="0.3">
      <c r="B64" s="46">
        <v>45705</v>
      </c>
      <c r="C64" t="s">
        <v>55</v>
      </c>
      <c r="D64" s="56">
        <v>20</v>
      </c>
      <c r="E64" t="s">
        <v>126</v>
      </c>
      <c r="F64" t="s">
        <v>214</v>
      </c>
    </row>
    <row r="65" spans="2:6" x14ac:dyDescent="0.3">
      <c r="B65" s="46">
        <v>45705</v>
      </c>
      <c r="C65" t="s">
        <v>105</v>
      </c>
      <c r="D65" s="56">
        <v>62</v>
      </c>
      <c r="E65" t="s">
        <v>120</v>
      </c>
      <c r="F65" t="s">
        <v>214</v>
      </c>
    </row>
    <row r="66" spans="2:6" x14ac:dyDescent="0.3">
      <c r="B66" s="46">
        <v>45707</v>
      </c>
      <c r="C66" t="s">
        <v>127</v>
      </c>
      <c r="D66" s="56">
        <v>191</v>
      </c>
      <c r="E66" t="s">
        <v>120</v>
      </c>
      <c r="F66" t="s">
        <v>214</v>
      </c>
    </row>
    <row r="67" spans="2:6" x14ac:dyDescent="0.3">
      <c r="B67" s="46">
        <v>45708</v>
      </c>
      <c r="C67" t="s">
        <v>127</v>
      </c>
      <c r="D67" s="56">
        <v>123</v>
      </c>
      <c r="E67" t="s">
        <v>120</v>
      </c>
      <c r="F67" t="s">
        <v>216</v>
      </c>
    </row>
    <row r="68" spans="2:6" x14ac:dyDescent="0.3">
      <c r="B68" s="46">
        <v>45708</v>
      </c>
      <c r="C68" t="s">
        <v>47</v>
      </c>
      <c r="D68" s="56">
        <v>350</v>
      </c>
      <c r="E68" t="s">
        <v>33</v>
      </c>
      <c r="F68" t="s">
        <v>215</v>
      </c>
    </row>
    <row r="69" spans="2:6" x14ac:dyDescent="0.3">
      <c r="B69" s="46">
        <v>45709</v>
      </c>
      <c r="C69" t="s">
        <v>128</v>
      </c>
      <c r="D69" s="56">
        <v>99</v>
      </c>
      <c r="E69" t="s">
        <v>126</v>
      </c>
      <c r="F69" t="s">
        <v>217</v>
      </c>
    </row>
    <row r="70" spans="2:6" x14ac:dyDescent="0.3">
      <c r="B70" s="46">
        <v>45709</v>
      </c>
      <c r="C70" t="s">
        <v>129</v>
      </c>
      <c r="D70" s="56">
        <v>100</v>
      </c>
      <c r="E70" t="s">
        <v>33</v>
      </c>
      <c r="F70" t="s">
        <v>216</v>
      </c>
    </row>
    <row r="71" spans="2:6" x14ac:dyDescent="0.3">
      <c r="B71" s="50">
        <v>45710</v>
      </c>
      <c r="C71" t="s">
        <v>130</v>
      </c>
      <c r="D71" s="56">
        <v>139</v>
      </c>
      <c r="E71" t="s">
        <v>126</v>
      </c>
      <c r="F71" t="s">
        <v>215</v>
      </c>
    </row>
    <row r="72" spans="2:6" x14ac:dyDescent="0.3">
      <c r="B72" s="46">
        <v>45710</v>
      </c>
      <c r="C72" t="s">
        <v>57</v>
      </c>
      <c r="D72" s="56">
        <v>800</v>
      </c>
      <c r="E72" t="s">
        <v>33</v>
      </c>
      <c r="F72" t="s">
        <v>214</v>
      </c>
    </row>
    <row r="73" spans="2:6" x14ac:dyDescent="0.3">
      <c r="B73" s="46">
        <v>45710</v>
      </c>
      <c r="C73" t="s">
        <v>131</v>
      </c>
      <c r="D73" s="56">
        <v>150</v>
      </c>
      <c r="E73" t="s">
        <v>33</v>
      </c>
      <c r="F73" t="s">
        <v>214</v>
      </c>
    </row>
    <row r="74" spans="2:6" x14ac:dyDescent="0.3">
      <c r="B74" s="46">
        <v>45710</v>
      </c>
      <c r="C74" t="s">
        <v>132</v>
      </c>
      <c r="D74" s="56">
        <v>120</v>
      </c>
      <c r="E74" t="s">
        <v>33</v>
      </c>
      <c r="F74" t="s">
        <v>216</v>
      </c>
    </row>
    <row r="75" spans="2:6" x14ac:dyDescent="0.3">
      <c r="B75" s="46">
        <v>45711</v>
      </c>
      <c r="C75" t="s">
        <v>14</v>
      </c>
      <c r="D75" s="56">
        <v>1200</v>
      </c>
      <c r="E75" t="s">
        <v>33</v>
      </c>
      <c r="F75" t="s">
        <v>215</v>
      </c>
    </row>
    <row r="76" spans="2:6" x14ac:dyDescent="0.3">
      <c r="B76" s="46">
        <v>45711</v>
      </c>
      <c r="C76" t="s">
        <v>133</v>
      </c>
      <c r="D76" s="56">
        <v>200</v>
      </c>
      <c r="E76" t="s">
        <v>120</v>
      </c>
      <c r="F76" t="s">
        <v>217</v>
      </c>
    </row>
    <row r="77" spans="2:6" x14ac:dyDescent="0.3">
      <c r="B77" s="46">
        <v>45712</v>
      </c>
      <c r="C77" t="s">
        <v>134</v>
      </c>
      <c r="D77" s="56">
        <v>105</v>
      </c>
      <c r="E77" t="s">
        <v>126</v>
      </c>
      <c r="F77" t="s">
        <v>217</v>
      </c>
    </row>
    <row r="78" spans="2:6" x14ac:dyDescent="0.3">
      <c r="B78" s="46">
        <v>45712</v>
      </c>
      <c r="C78" t="s">
        <v>14</v>
      </c>
      <c r="D78" s="56">
        <v>147</v>
      </c>
      <c r="E78" t="s">
        <v>126</v>
      </c>
      <c r="F78" t="s">
        <v>218</v>
      </c>
    </row>
    <row r="79" spans="2:6" x14ac:dyDescent="0.3">
      <c r="B79" s="46">
        <v>45712</v>
      </c>
      <c r="C79" t="s">
        <v>135</v>
      </c>
      <c r="D79" s="56">
        <v>229</v>
      </c>
      <c r="E79" t="s">
        <v>126</v>
      </c>
      <c r="F79" t="s">
        <v>215</v>
      </c>
    </row>
    <row r="80" spans="2:6" x14ac:dyDescent="0.3">
      <c r="B80" s="46">
        <v>45712</v>
      </c>
      <c r="C80" t="s">
        <v>136</v>
      </c>
      <c r="D80" s="56">
        <v>100</v>
      </c>
      <c r="E80" t="s">
        <v>126</v>
      </c>
      <c r="F80" t="s">
        <v>218</v>
      </c>
    </row>
    <row r="81" spans="2:6" x14ac:dyDescent="0.3">
      <c r="B81" s="46">
        <v>45713</v>
      </c>
      <c r="C81" t="s">
        <v>21</v>
      </c>
      <c r="D81" s="56">
        <v>420</v>
      </c>
      <c r="E81" t="s">
        <v>33</v>
      </c>
      <c r="F81" t="s">
        <v>216</v>
      </c>
    </row>
    <row r="82" spans="2:6" x14ac:dyDescent="0.3">
      <c r="B82" s="46">
        <v>45714</v>
      </c>
      <c r="C82" t="s">
        <v>14</v>
      </c>
      <c r="D82" s="56">
        <v>152</v>
      </c>
      <c r="E82" t="s">
        <v>120</v>
      </c>
      <c r="F82" t="s">
        <v>218</v>
      </c>
    </row>
    <row r="83" spans="2:6" x14ac:dyDescent="0.3">
      <c r="B83" s="46">
        <v>45714</v>
      </c>
      <c r="C83" t="s">
        <v>47</v>
      </c>
      <c r="D83" s="56">
        <v>250</v>
      </c>
      <c r="E83" t="s">
        <v>120</v>
      </c>
      <c r="F83" t="s">
        <v>218</v>
      </c>
    </row>
    <row r="84" spans="2:6" x14ac:dyDescent="0.3">
      <c r="B84" s="46">
        <v>45714</v>
      </c>
      <c r="C84" t="s">
        <v>137</v>
      </c>
      <c r="D84" s="56">
        <v>59</v>
      </c>
      <c r="E84" t="s">
        <v>120</v>
      </c>
      <c r="F84" t="s">
        <v>220</v>
      </c>
    </row>
    <row r="85" spans="2:6" x14ac:dyDescent="0.3">
      <c r="B85" s="46">
        <v>45714</v>
      </c>
      <c r="C85" t="s">
        <v>125</v>
      </c>
      <c r="D85" s="56">
        <v>220</v>
      </c>
      <c r="E85" t="s">
        <v>126</v>
      </c>
      <c r="F85" t="s">
        <v>220</v>
      </c>
    </row>
    <row r="86" spans="2:6" x14ac:dyDescent="0.3">
      <c r="B86" s="46">
        <v>45714</v>
      </c>
      <c r="C86" t="s">
        <v>138</v>
      </c>
      <c r="D86" s="56">
        <v>184</v>
      </c>
      <c r="E86" t="s">
        <v>126</v>
      </c>
      <c r="F86" t="s">
        <v>215</v>
      </c>
    </row>
    <row r="87" spans="2:6" x14ac:dyDescent="0.3">
      <c r="B87" s="46">
        <v>45715</v>
      </c>
      <c r="C87" t="s">
        <v>93</v>
      </c>
      <c r="D87" s="56">
        <v>329</v>
      </c>
      <c r="E87" t="s">
        <v>126</v>
      </c>
      <c r="F87" t="s">
        <v>220</v>
      </c>
    </row>
    <row r="88" spans="2:6" x14ac:dyDescent="0.3">
      <c r="B88" s="46">
        <v>45715</v>
      </c>
      <c r="C88" t="s">
        <v>139</v>
      </c>
      <c r="D88" s="56">
        <v>150</v>
      </c>
      <c r="E88" t="s">
        <v>126</v>
      </c>
      <c r="F88" t="s">
        <v>215</v>
      </c>
    </row>
    <row r="89" spans="2:6" x14ac:dyDescent="0.3">
      <c r="B89" s="46">
        <v>45715</v>
      </c>
      <c r="C89" t="s">
        <v>54</v>
      </c>
      <c r="D89" s="56">
        <v>139</v>
      </c>
      <c r="E89" t="s">
        <v>126</v>
      </c>
      <c r="F89" t="s">
        <v>215</v>
      </c>
    </row>
    <row r="90" spans="2:6" x14ac:dyDescent="0.3">
      <c r="B90" s="46">
        <v>45715</v>
      </c>
      <c r="C90" t="s">
        <v>140</v>
      </c>
      <c r="D90" s="56">
        <v>193</v>
      </c>
      <c r="E90" t="s">
        <v>126</v>
      </c>
      <c r="F90" t="s">
        <v>215</v>
      </c>
    </row>
    <row r="91" spans="2:6" x14ac:dyDescent="0.3">
      <c r="B91" s="46">
        <v>45716</v>
      </c>
      <c r="C91" t="s">
        <v>21</v>
      </c>
      <c r="D91" s="56">
        <v>420</v>
      </c>
      <c r="E91" t="s">
        <v>33</v>
      </c>
      <c r="F91" t="s">
        <v>214</v>
      </c>
    </row>
    <row r="92" spans="2:6" x14ac:dyDescent="0.3">
      <c r="B92" s="46">
        <v>45716</v>
      </c>
      <c r="C92" t="s">
        <v>118</v>
      </c>
      <c r="D92" s="56">
        <v>80</v>
      </c>
      <c r="E92" t="s">
        <v>33</v>
      </c>
      <c r="F92" t="s">
        <v>214</v>
      </c>
    </row>
    <row r="93" spans="2:6" x14ac:dyDescent="0.3">
      <c r="B93" s="46">
        <v>45716</v>
      </c>
      <c r="C93" t="s">
        <v>32</v>
      </c>
      <c r="D93" s="56">
        <v>170</v>
      </c>
      <c r="E93" t="s">
        <v>33</v>
      </c>
      <c r="F93" t="s">
        <v>214</v>
      </c>
    </row>
    <row r="94" spans="2:6" x14ac:dyDescent="0.3">
      <c r="B94" s="46">
        <v>45716</v>
      </c>
      <c r="C94" t="s">
        <v>141</v>
      </c>
      <c r="D94" s="56">
        <v>165</v>
      </c>
      <c r="E94" t="s">
        <v>33</v>
      </c>
      <c r="F94" t="s">
        <v>218</v>
      </c>
    </row>
    <row r="95" spans="2:6" x14ac:dyDescent="0.3">
      <c r="B95" s="46">
        <v>45716</v>
      </c>
      <c r="C95" t="s">
        <v>142</v>
      </c>
      <c r="D95" s="56">
        <v>600</v>
      </c>
      <c r="E95" t="s">
        <v>126</v>
      </c>
      <c r="F95" t="s">
        <v>221</v>
      </c>
    </row>
    <row r="96" spans="2:6" x14ac:dyDescent="0.3">
      <c r="B96" s="46">
        <v>45716</v>
      </c>
      <c r="C96" t="s">
        <v>88</v>
      </c>
      <c r="D96" s="56">
        <v>850</v>
      </c>
      <c r="E96" t="s">
        <v>33</v>
      </c>
      <c r="F96" t="s">
        <v>214</v>
      </c>
    </row>
    <row r="97" spans="2:6" x14ac:dyDescent="0.3">
      <c r="B97" s="46">
        <v>45717</v>
      </c>
      <c r="C97" t="s">
        <v>143</v>
      </c>
      <c r="D97" s="56">
        <v>100</v>
      </c>
      <c r="E97" t="s">
        <v>33</v>
      </c>
      <c r="F97" t="s">
        <v>216</v>
      </c>
    </row>
    <row r="98" spans="2:6" x14ac:dyDescent="0.3">
      <c r="B98" s="46">
        <v>45717</v>
      </c>
      <c r="C98" t="s">
        <v>122</v>
      </c>
      <c r="D98" s="56">
        <v>500</v>
      </c>
      <c r="E98" t="s">
        <v>33</v>
      </c>
      <c r="F98" t="s">
        <v>216</v>
      </c>
    </row>
    <row r="99" spans="2:6" x14ac:dyDescent="0.3">
      <c r="B99" s="46">
        <v>45718</v>
      </c>
      <c r="C99" t="s">
        <v>144</v>
      </c>
      <c r="D99" s="56">
        <v>550</v>
      </c>
      <c r="E99" t="s">
        <v>33</v>
      </c>
      <c r="F99" t="s">
        <v>217</v>
      </c>
    </row>
    <row r="100" spans="2:6" x14ac:dyDescent="0.3">
      <c r="B100" s="46">
        <v>45718</v>
      </c>
      <c r="C100" t="s">
        <v>145</v>
      </c>
      <c r="D100" s="56">
        <v>140</v>
      </c>
      <c r="E100" t="s">
        <v>33</v>
      </c>
      <c r="F100" t="s">
        <v>218</v>
      </c>
    </row>
    <row r="101" spans="2:6" x14ac:dyDescent="0.3">
      <c r="B101" s="46">
        <v>45718</v>
      </c>
      <c r="C101" t="s">
        <v>21</v>
      </c>
      <c r="D101" s="56">
        <v>420</v>
      </c>
      <c r="E101" t="s">
        <v>33</v>
      </c>
      <c r="F101" t="s">
        <v>214</v>
      </c>
    </row>
    <row r="102" spans="2:6" x14ac:dyDescent="0.3">
      <c r="B102" s="46">
        <v>45719</v>
      </c>
      <c r="C102" t="s">
        <v>146</v>
      </c>
      <c r="D102" s="56">
        <v>80</v>
      </c>
      <c r="E102" t="s">
        <v>33</v>
      </c>
      <c r="F102" t="s">
        <v>214</v>
      </c>
    </row>
    <row r="103" spans="2:6" x14ac:dyDescent="0.3">
      <c r="B103" s="46">
        <v>45719</v>
      </c>
      <c r="C103" t="s">
        <v>118</v>
      </c>
      <c r="D103" s="56">
        <v>66</v>
      </c>
      <c r="E103" t="s">
        <v>33</v>
      </c>
      <c r="F103" t="s">
        <v>215</v>
      </c>
    </row>
    <row r="104" spans="2:6" x14ac:dyDescent="0.3">
      <c r="B104" s="46">
        <v>45719</v>
      </c>
      <c r="C104" t="s">
        <v>147</v>
      </c>
      <c r="D104" s="56">
        <v>760</v>
      </c>
      <c r="E104" t="s">
        <v>126</v>
      </c>
      <c r="F104" t="s">
        <v>218</v>
      </c>
    </row>
    <row r="105" spans="2:6" x14ac:dyDescent="0.3">
      <c r="B105" s="46">
        <v>45720</v>
      </c>
      <c r="C105" t="s">
        <v>148</v>
      </c>
      <c r="D105" s="56">
        <v>280</v>
      </c>
      <c r="E105" t="s">
        <v>126</v>
      </c>
      <c r="F105" t="s">
        <v>215</v>
      </c>
    </row>
    <row r="106" spans="2:6" x14ac:dyDescent="0.3">
      <c r="B106" s="46">
        <v>45720</v>
      </c>
      <c r="C106" t="s">
        <v>149</v>
      </c>
      <c r="D106" s="56">
        <v>0</v>
      </c>
      <c r="E106" t="s">
        <v>120</v>
      </c>
      <c r="F106" t="s">
        <v>216</v>
      </c>
    </row>
    <row r="107" spans="2:6" x14ac:dyDescent="0.3">
      <c r="B107" s="46">
        <v>45720</v>
      </c>
      <c r="C107" t="s">
        <v>14</v>
      </c>
      <c r="D107" s="56">
        <v>500</v>
      </c>
      <c r="E107" t="s">
        <v>33</v>
      </c>
      <c r="F107" t="s">
        <v>219</v>
      </c>
    </row>
    <row r="108" spans="2:6" x14ac:dyDescent="0.3">
      <c r="B108" s="46">
        <v>45720</v>
      </c>
      <c r="C108" t="s">
        <v>150</v>
      </c>
      <c r="D108" s="56">
        <v>160</v>
      </c>
      <c r="E108" t="s">
        <v>33</v>
      </c>
      <c r="F108" t="s">
        <v>219</v>
      </c>
    </row>
    <row r="109" spans="2:6" x14ac:dyDescent="0.3">
      <c r="B109" s="46">
        <v>45721</v>
      </c>
      <c r="C109" t="s">
        <v>47</v>
      </c>
      <c r="D109" s="56">
        <v>100</v>
      </c>
      <c r="E109" t="s">
        <v>33</v>
      </c>
      <c r="F109" t="s">
        <v>219</v>
      </c>
    </row>
    <row r="110" spans="2:6" x14ac:dyDescent="0.3">
      <c r="B110" s="46">
        <v>45722</v>
      </c>
      <c r="C110" t="s">
        <v>151</v>
      </c>
      <c r="D110" s="56">
        <v>266</v>
      </c>
      <c r="E110" t="s">
        <v>126</v>
      </c>
      <c r="F110" t="s">
        <v>219</v>
      </c>
    </row>
    <row r="111" spans="2:6" x14ac:dyDescent="0.3">
      <c r="B111" s="46">
        <v>45722</v>
      </c>
      <c r="C111" t="s">
        <v>134</v>
      </c>
      <c r="D111" s="56">
        <v>75</v>
      </c>
      <c r="E111" t="s">
        <v>126</v>
      </c>
      <c r="F111" t="s">
        <v>219</v>
      </c>
    </row>
    <row r="112" spans="2:6" x14ac:dyDescent="0.3">
      <c r="B112" s="46">
        <v>45722</v>
      </c>
      <c r="C112" t="s">
        <v>152</v>
      </c>
      <c r="D112" s="56">
        <v>1137</v>
      </c>
      <c r="E112" t="s">
        <v>126</v>
      </c>
      <c r="F112" t="s">
        <v>219</v>
      </c>
    </row>
    <row r="113" spans="2:6" x14ac:dyDescent="0.3">
      <c r="B113" s="46">
        <v>45722</v>
      </c>
      <c r="C113" t="s">
        <v>153</v>
      </c>
      <c r="D113" s="56">
        <v>500</v>
      </c>
      <c r="E113" t="s">
        <v>33</v>
      </c>
      <c r="F113" t="s">
        <v>220</v>
      </c>
    </row>
    <row r="114" spans="2:6" x14ac:dyDescent="0.3">
      <c r="B114" s="46">
        <v>45722</v>
      </c>
      <c r="C114" t="s">
        <v>154</v>
      </c>
      <c r="D114" s="56">
        <v>600</v>
      </c>
      <c r="E114" t="s">
        <v>120</v>
      </c>
      <c r="F114" t="s">
        <v>219</v>
      </c>
    </row>
    <row r="115" spans="2:6" x14ac:dyDescent="0.3">
      <c r="B115" s="46">
        <v>45723</v>
      </c>
      <c r="C115" t="s">
        <v>14</v>
      </c>
      <c r="D115" s="56">
        <v>200</v>
      </c>
      <c r="E115" t="s">
        <v>33</v>
      </c>
      <c r="F115" t="s">
        <v>218</v>
      </c>
    </row>
    <row r="116" spans="2:6" x14ac:dyDescent="0.3">
      <c r="B116" s="46">
        <v>45723</v>
      </c>
      <c r="C116" t="s">
        <v>155</v>
      </c>
      <c r="D116" s="56">
        <v>419</v>
      </c>
      <c r="E116" t="s">
        <v>120</v>
      </c>
      <c r="F116" t="s">
        <v>218</v>
      </c>
    </row>
    <row r="117" spans="2:6" x14ac:dyDescent="0.3">
      <c r="B117" s="46">
        <v>45724</v>
      </c>
      <c r="C117" t="s">
        <v>21</v>
      </c>
      <c r="D117" s="56">
        <v>420</v>
      </c>
      <c r="E117" t="s">
        <v>33</v>
      </c>
      <c r="F117" t="s">
        <v>215</v>
      </c>
    </row>
    <row r="118" spans="2:6" x14ac:dyDescent="0.3">
      <c r="B118" s="46">
        <v>45724</v>
      </c>
      <c r="C118" t="s">
        <v>156</v>
      </c>
      <c r="D118" s="56">
        <v>300</v>
      </c>
      <c r="E118" t="s">
        <v>33</v>
      </c>
      <c r="F118" t="s">
        <v>216</v>
      </c>
    </row>
    <row r="119" spans="2:6" x14ac:dyDescent="0.3">
      <c r="B119" s="46">
        <v>45724</v>
      </c>
      <c r="C119" t="s">
        <v>14</v>
      </c>
      <c r="D119" s="56">
        <v>1000</v>
      </c>
      <c r="E119" t="s">
        <v>33</v>
      </c>
      <c r="F119" t="s">
        <v>218</v>
      </c>
    </row>
    <row r="120" spans="2:6" x14ac:dyDescent="0.3">
      <c r="B120" s="46">
        <v>45725</v>
      </c>
      <c r="C120" t="s">
        <v>157</v>
      </c>
      <c r="D120" s="56">
        <v>315</v>
      </c>
      <c r="E120" t="s">
        <v>126</v>
      </c>
      <c r="F120" t="s">
        <v>218</v>
      </c>
    </row>
    <row r="121" spans="2:6" x14ac:dyDescent="0.3">
      <c r="B121" s="46">
        <v>45725</v>
      </c>
      <c r="C121" t="s">
        <v>158</v>
      </c>
      <c r="D121" s="56">
        <v>312</v>
      </c>
      <c r="E121" t="s">
        <v>126</v>
      </c>
      <c r="F121" t="s">
        <v>218</v>
      </c>
    </row>
    <row r="122" spans="2:6" x14ac:dyDescent="0.3">
      <c r="B122" s="46">
        <v>45725</v>
      </c>
      <c r="C122" t="s">
        <v>21</v>
      </c>
      <c r="D122" s="56">
        <v>420</v>
      </c>
      <c r="E122" t="s">
        <v>33</v>
      </c>
      <c r="F122" t="s">
        <v>218</v>
      </c>
    </row>
    <row r="123" spans="2:6" x14ac:dyDescent="0.3">
      <c r="B123" s="46">
        <v>45726</v>
      </c>
      <c r="C123" t="s">
        <v>159</v>
      </c>
      <c r="D123" s="56">
        <v>0</v>
      </c>
      <c r="E123" t="s">
        <v>120</v>
      </c>
      <c r="F123" t="s">
        <v>219</v>
      </c>
    </row>
    <row r="124" spans="2:6" x14ac:dyDescent="0.3">
      <c r="B124" s="46">
        <v>45726</v>
      </c>
      <c r="C124" t="s">
        <v>160</v>
      </c>
      <c r="D124" s="56">
        <v>900</v>
      </c>
      <c r="E124" t="s">
        <v>120</v>
      </c>
      <c r="F124" t="s">
        <v>215</v>
      </c>
    </row>
    <row r="125" spans="2:6" x14ac:dyDescent="0.3">
      <c r="B125" s="46">
        <v>45727</v>
      </c>
      <c r="C125" t="s">
        <v>161</v>
      </c>
      <c r="D125" s="56">
        <v>1000</v>
      </c>
      <c r="E125" t="s">
        <v>33</v>
      </c>
      <c r="F125" t="s">
        <v>217</v>
      </c>
    </row>
    <row r="126" spans="2:6" x14ac:dyDescent="0.3">
      <c r="B126" s="46">
        <v>45727</v>
      </c>
      <c r="C126" t="s">
        <v>134</v>
      </c>
      <c r="D126" s="56">
        <v>185</v>
      </c>
      <c r="E126" t="s">
        <v>126</v>
      </c>
      <c r="F126" t="s">
        <v>216</v>
      </c>
    </row>
    <row r="127" spans="2:6" x14ac:dyDescent="0.3">
      <c r="B127" s="46">
        <v>45728</v>
      </c>
      <c r="C127" t="s">
        <v>14</v>
      </c>
      <c r="D127" s="56">
        <v>500</v>
      </c>
      <c r="E127" t="s">
        <v>33</v>
      </c>
      <c r="F127" t="s">
        <v>214</v>
      </c>
    </row>
    <row r="128" spans="2:6" x14ac:dyDescent="0.3">
      <c r="B128" s="46">
        <v>45728</v>
      </c>
      <c r="C128" t="s">
        <v>105</v>
      </c>
      <c r="D128" s="56">
        <v>300</v>
      </c>
      <c r="E128" t="s">
        <v>33</v>
      </c>
      <c r="F128" t="s">
        <v>222</v>
      </c>
    </row>
    <row r="129" spans="2:6" x14ac:dyDescent="0.3">
      <c r="B129" s="51">
        <v>45731</v>
      </c>
      <c r="C129" t="s">
        <v>162</v>
      </c>
      <c r="D129" s="56">
        <v>200</v>
      </c>
      <c r="E129" t="s">
        <v>33</v>
      </c>
      <c r="F129" t="s">
        <v>216</v>
      </c>
    </row>
    <row r="130" spans="2:6" x14ac:dyDescent="0.3">
      <c r="B130" s="51">
        <v>45732</v>
      </c>
      <c r="C130" t="s">
        <v>163</v>
      </c>
      <c r="D130" s="56">
        <v>1200</v>
      </c>
      <c r="E130" t="s">
        <v>33</v>
      </c>
      <c r="F130" t="s">
        <v>218</v>
      </c>
    </row>
    <row r="131" spans="2:6" x14ac:dyDescent="0.3">
      <c r="B131" s="51">
        <v>45732</v>
      </c>
      <c r="C131" t="s">
        <v>21</v>
      </c>
      <c r="D131" s="56">
        <v>420</v>
      </c>
      <c r="E131" t="s">
        <v>33</v>
      </c>
      <c r="F131" t="s">
        <v>218</v>
      </c>
    </row>
    <row r="132" spans="2:6" x14ac:dyDescent="0.3">
      <c r="B132" s="51">
        <v>45733</v>
      </c>
      <c r="C132" t="s">
        <v>21</v>
      </c>
      <c r="D132" s="56">
        <v>420</v>
      </c>
      <c r="E132" t="s">
        <v>33</v>
      </c>
      <c r="F132" t="s">
        <v>218</v>
      </c>
    </row>
    <row r="133" spans="2:6" x14ac:dyDescent="0.3">
      <c r="B133" s="51">
        <v>45733</v>
      </c>
      <c r="C133" t="s">
        <v>164</v>
      </c>
      <c r="D133" s="56">
        <v>200</v>
      </c>
      <c r="E133" t="s">
        <v>126</v>
      </c>
      <c r="F133" t="s">
        <v>218</v>
      </c>
    </row>
    <row r="134" spans="2:6" x14ac:dyDescent="0.3">
      <c r="B134" s="51">
        <v>45733</v>
      </c>
      <c r="C134" t="s">
        <v>165</v>
      </c>
      <c r="D134" s="56">
        <v>120</v>
      </c>
      <c r="E134" t="s">
        <v>33</v>
      </c>
      <c r="F134" t="s">
        <v>214</v>
      </c>
    </row>
    <row r="135" spans="2:6" x14ac:dyDescent="0.3">
      <c r="B135" s="51">
        <v>45734</v>
      </c>
      <c r="C135" t="s">
        <v>155</v>
      </c>
      <c r="D135" s="56">
        <v>200</v>
      </c>
      <c r="E135" t="s">
        <v>33</v>
      </c>
      <c r="F135" t="s">
        <v>218</v>
      </c>
    </row>
    <row r="136" spans="2:6" x14ac:dyDescent="0.3">
      <c r="B136" s="51">
        <v>45735</v>
      </c>
      <c r="C136" t="s">
        <v>121</v>
      </c>
      <c r="D136" s="56">
        <v>130</v>
      </c>
      <c r="E136" t="s">
        <v>33</v>
      </c>
      <c r="F136" t="s">
        <v>221</v>
      </c>
    </row>
    <row r="137" spans="2:6" x14ac:dyDescent="0.3">
      <c r="B137" s="51">
        <v>45735</v>
      </c>
      <c r="C137" t="s">
        <v>88</v>
      </c>
      <c r="D137" s="56">
        <v>650</v>
      </c>
      <c r="E137" t="s">
        <v>33</v>
      </c>
      <c r="F137" t="s">
        <v>217</v>
      </c>
    </row>
    <row r="138" spans="2:6" x14ac:dyDescent="0.3">
      <c r="B138" s="51">
        <v>45737</v>
      </c>
      <c r="C138" t="s">
        <v>166</v>
      </c>
      <c r="D138" s="56">
        <v>109</v>
      </c>
      <c r="E138" t="s">
        <v>120</v>
      </c>
      <c r="F138" t="s">
        <v>221</v>
      </c>
    </row>
    <row r="139" spans="2:6" x14ac:dyDescent="0.3">
      <c r="B139" s="51">
        <v>45737</v>
      </c>
      <c r="C139" t="s">
        <v>167</v>
      </c>
      <c r="D139" s="56">
        <v>99</v>
      </c>
      <c r="E139" t="s">
        <v>126</v>
      </c>
      <c r="F139" t="s">
        <v>215</v>
      </c>
    </row>
    <row r="140" spans="2:6" x14ac:dyDescent="0.3">
      <c r="B140" s="51">
        <v>45737</v>
      </c>
      <c r="C140" t="s">
        <v>168</v>
      </c>
      <c r="D140" s="56">
        <v>748</v>
      </c>
      <c r="E140" t="s">
        <v>126</v>
      </c>
      <c r="F140" t="s">
        <v>222</v>
      </c>
    </row>
    <row r="141" spans="2:6" x14ac:dyDescent="0.3">
      <c r="B141" s="51">
        <v>45737</v>
      </c>
      <c r="C141" t="s">
        <v>169</v>
      </c>
      <c r="D141" s="56">
        <v>500</v>
      </c>
      <c r="E141" t="s">
        <v>33</v>
      </c>
      <c r="F141" t="s">
        <v>216</v>
      </c>
    </row>
    <row r="142" spans="2:6" x14ac:dyDescent="0.3">
      <c r="B142" s="51">
        <v>45738</v>
      </c>
      <c r="C142" t="s">
        <v>14</v>
      </c>
      <c r="D142" s="56">
        <v>800</v>
      </c>
      <c r="E142" t="s">
        <v>33</v>
      </c>
      <c r="F142" t="s">
        <v>216</v>
      </c>
    </row>
    <row r="143" spans="2:6" x14ac:dyDescent="0.3">
      <c r="B143" s="51">
        <v>45738</v>
      </c>
      <c r="C143" t="s">
        <v>47</v>
      </c>
      <c r="D143" s="56">
        <v>100</v>
      </c>
      <c r="E143" t="s">
        <v>33</v>
      </c>
      <c r="F143" t="s">
        <v>215</v>
      </c>
    </row>
    <row r="144" spans="2:6" x14ac:dyDescent="0.3">
      <c r="B144" s="51">
        <v>45738</v>
      </c>
      <c r="C144" t="s">
        <v>170</v>
      </c>
      <c r="D144" s="56">
        <v>100</v>
      </c>
      <c r="E144" t="s">
        <v>33</v>
      </c>
      <c r="F144" t="s">
        <v>214</v>
      </c>
    </row>
    <row r="145" spans="2:6" x14ac:dyDescent="0.3">
      <c r="B145" s="51">
        <v>45739</v>
      </c>
      <c r="C145" t="s">
        <v>118</v>
      </c>
      <c r="D145" s="56">
        <v>100</v>
      </c>
      <c r="E145" t="s">
        <v>33</v>
      </c>
      <c r="F145" t="s">
        <v>222</v>
      </c>
    </row>
    <row r="146" spans="2:6" x14ac:dyDescent="0.3">
      <c r="B146" s="51">
        <v>45739</v>
      </c>
      <c r="C146" t="s">
        <v>171</v>
      </c>
      <c r="D146" s="56">
        <v>1500</v>
      </c>
      <c r="E146" t="s">
        <v>33</v>
      </c>
      <c r="F146" t="s">
        <v>222</v>
      </c>
    </row>
    <row r="147" spans="2:6" x14ac:dyDescent="0.3">
      <c r="B147" s="51">
        <v>45740</v>
      </c>
      <c r="C147" t="s">
        <v>172</v>
      </c>
      <c r="D147" s="56">
        <v>263</v>
      </c>
      <c r="E147" t="s">
        <v>120</v>
      </c>
      <c r="F147" t="s">
        <v>217</v>
      </c>
    </row>
    <row r="148" spans="2:6" x14ac:dyDescent="0.3">
      <c r="B148" s="51">
        <v>45740</v>
      </c>
      <c r="C148" t="s">
        <v>166</v>
      </c>
      <c r="D148" s="56">
        <v>158</v>
      </c>
      <c r="E148" t="s">
        <v>126</v>
      </c>
      <c r="F148" t="s">
        <v>222</v>
      </c>
    </row>
    <row r="149" spans="2:6" x14ac:dyDescent="0.3">
      <c r="B149" s="51">
        <v>45741</v>
      </c>
      <c r="C149" t="s">
        <v>173</v>
      </c>
      <c r="D149" s="56">
        <v>517</v>
      </c>
      <c r="E149" t="s">
        <v>126</v>
      </c>
      <c r="F149" t="s">
        <v>221</v>
      </c>
    </row>
    <row r="150" spans="2:6" x14ac:dyDescent="0.3">
      <c r="B150" s="51">
        <v>45741</v>
      </c>
      <c r="C150" t="s">
        <v>174</v>
      </c>
      <c r="D150" s="56">
        <v>500</v>
      </c>
      <c r="E150" t="s">
        <v>33</v>
      </c>
      <c r="F150" t="s">
        <v>214</v>
      </c>
    </row>
    <row r="151" spans="2:6" x14ac:dyDescent="0.3">
      <c r="B151" s="51">
        <v>45741</v>
      </c>
      <c r="C151" t="s">
        <v>104</v>
      </c>
      <c r="D151" s="56">
        <v>200</v>
      </c>
      <c r="E151" t="s">
        <v>33</v>
      </c>
      <c r="F151" t="s">
        <v>223</v>
      </c>
    </row>
    <row r="152" spans="2:6" x14ac:dyDescent="0.3">
      <c r="B152" s="51">
        <v>45741</v>
      </c>
      <c r="C152" t="s">
        <v>175</v>
      </c>
      <c r="D152" s="56">
        <v>800</v>
      </c>
      <c r="E152" t="s">
        <v>120</v>
      </c>
      <c r="F152" t="s">
        <v>209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4F73-AFBF-4928-B0C5-BAF7A3D04248}">
  <dimension ref="E7:G10"/>
  <sheetViews>
    <sheetView zoomScale="140" zoomScaleNormal="140" workbookViewId="0">
      <selection activeCell="F12" sqref="F12"/>
    </sheetView>
  </sheetViews>
  <sheetFormatPr baseColWidth="10" defaultRowHeight="14.4" x14ac:dyDescent="0.3"/>
  <sheetData>
    <row r="7" spans="5:7" x14ac:dyDescent="0.3">
      <c r="E7" t="s">
        <v>210</v>
      </c>
      <c r="F7" t="s">
        <v>211</v>
      </c>
      <c r="G7" t="str">
        <f>CONCATENATE(E7,"-",F7)</f>
        <v>hola-adios</v>
      </c>
    </row>
    <row r="8" spans="5:7" x14ac:dyDescent="0.3">
      <c r="E8" t="s">
        <v>180</v>
      </c>
      <c r="F8">
        <v>2</v>
      </c>
      <c r="G8" t="str">
        <f t="shared" ref="G8:G10" si="0">CONCATENATE(E8,"-",F8)</f>
        <v>s-2</v>
      </c>
    </row>
    <row r="9" spans="5:7" x14ac:dyDescent="0.3">
      <c r="E9" t="s">
        <v>212</v>
      </c>
      <c r="F9" t="s">
        <v>213</v>
      </c>
      <c r="G9" t="str">
        <f t="shared" si="0"/>
        <v>sdkjhnsda-sdadas</v>
      </c>
    </row>
    <row r="10" spans="5:7" x14ac:dyDescent="0.3">
      <c r="G10" t="str">
        <f t="shared" si="0"/>
        <v>-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ACF61-5EEF-44FA-AE07-8F4D17E0D24D}">
  <sheetPr>
    <tabColor rgb="FF002060"/>
  </sheetPr>
  <dimension ref="B1:I20"/>
  <sheetViews>
    <sheetView zoomScale="130" zoomScaleNormal="130" workbookViewId="0">
      <selection activeCell="D8" sqref="D8"/>
    </sheetView>
  </sheetViews>
  <sheetFormatPr baseColWidth="10" defaultRowHeight="14.4" x14ac:dyDescent="0.3"/>
  <cols>
    <col min="2" max="2" width="30.77734375" customWidth="1"/>
    <col min="3" max="3" width="13.88671875" customWidth="1"/>
    <col min="4" max="4" width="14.44140625" customWidth="1"/>
    <col min="9" max="9" width="14" bestFit="1" customWidth="1"/>
  </cols>
  <sheetData>
    <row r="1" spans="2:9" x14ac:dyDescent="0.3">
      <c r="B1" t="s">
        <v>8</v>
      </c>
      <c r="E1" t="s">
        <v>25</v>
      </c>
    </row>
    <row r="2" spans="2:9" x14ac:dyDescent="0.3">
      <c r="H2">
        <v>50</v>
      </c>
      <c r="I2" t="s">
        <v>26</v>
      </c>
    </row>
    <row r="3" spans="2:9" ht="21" x14ac:dyDescent="0.4">
      <c r="B3" s="31" t="s">
        <v>15</v>
      </c>
      <c r="C3" s="32"/>
      <c r="D3" s="32"/>
      <c r="E3" s="32"/>
      <c r="H3">
        <v>30</v>
      </c>
      <c r="I3" t="s">
        <v>27</v>
      </c>
    </row>
    <row r="4" spans="2:9" ht="18" x14ac:dyDescent="0.35">
      <c r="B4" s="17" t="s">
        <v>9</v>
      </c>
      <c r="C4" s="17" t="s">
        <v>10</v>
      </c>
      <c r="D4" s="17" t="s">
        <v>70</v>
      </c>
      <c r="E4" s="17" t="s">
        <v>77</v>
      </c>
      <c r="H4">
        <v>20</v>
      </c>
      <c r="I4" t="s">
        <v>28</v>
      </c>
    </row>
    <row r="5" spans="2:9" x14ac:dyDescent="0.3">
      <c r="B5" s="14" t="s">
        <v>11</v>
      </c>
      <c r="C5" s="15">
        <v>20000</v>
      </c>
      <c r="D5" s="15" t="s">
        <v>40</v>
      </c>
      <c r="E5" s="15" t="s">
        <v>40</v>
      </c>
    </row>
    <row r="6" spans="2:9" x14ac:dyDescent="0.3">
      <c r="B6" s="14" t="s">
        <v>12</v>
      </c>
      <c r="C6" s="15">
        <f>20*300</f>
        <v>6000</v>
      </c>
      <c r="D6" s="15" t="s">
        <v>40</v>
      </c>
      <c r="E6" s="15" t="s">
        <v>40</v>
      </c>
    </row>
    <row r="7" spans="2:9" x14ac:dyDescent="0.3">
      <c r="B7" s="18" t="s">
        <v>13</v>
      </c>
      <c r="C7" s="19">
        <f>C5+C6</f>
        <v>26000</v>
      </c>
      <c r="D7" s="19" t="s">
        <v>40</v>
      </c>
      <c r="E7" s="19" t="s">
        <v>40</v>
      </c>
    </row>
    <row r="8" spans="2:9" x14ac:dyDescent="0.3">
      <c r="B8" s="14" t="s">
        <v>14</v>
      </c>
      <c r="C8" s="15">
        <v>-7000</v>
      </c>
      <c r="D8" s="15">
        <f>SUMIF(TConsolidado[[#All],[Categoría]],'Balance Marzo'!B8,TConsolidado[[#All],[Monto]])</f>
        <v>4691</v>
      </c>
      <c r="E8" s="15">
        <f>C8+D8</f>
        <v>-2309</v>
      </c>
    </row>
    <row r="9" spans="2:9" x14ac:dyDescent="0.3">
      <c r="B9" s="14" t="s">
        <v>16</v>
      </c>
      <c r="C9" s="15">
        <v>-3500</v>
      </c>
      <c r="D9" s="15">
        <f>SUMIF(TConsolidado[[#All],[Categoría]],'Balance Marzo'!B9,TConsolidado[[#All],[Monto]])</f>
        <v>1926</v>
      </c>
      <c r="E9" s="15">
        <f t="shared" ref="E9:E15" si="0">C9+D9</f>
        <v>-1574</v>
      </c>
    </row>
    <row r="10" spans="2:9" x14ac:dyDescent="0.3">
      <c r="B10" s="14" t="s">
        <v>21</v>
      </c>
      <c r="C10" s="15">
        <v>-4000</v>
      </c>
      <c r="D10" s="15">
        <f>SUMIF(TConsolidado[[#All],[Categoría]],'Balance Marzo'!B10,TConsolidado[[#All],[Monto]])</f>
        <v>903</v>
      </c>
      <c r="E10" s="15">
        <f t="shared" si="0"/>
        <v>-3097</v>
      </c>
    </row>
    <row r="11" spans="2:9" x14ac:dyDescent="0.3">
      <c r="B11" s="14" t="s">
        <v>23</v>
      </c>
      <c r="C11" s="15">
        <v>-2300</v>
      </c>
      <c r="D11" s="15">
        <f>SUMIF(TConsolidado[[#All],[Categoría]],'Balance Marzo'!B11,TConsolidado[[#All],[Monto]])</f>
        <v>0</v>
      </c>
      <c r="E11" s="15">
        <f t="shared" si="0"/>
        <v>-2300</v>
      </c>
    </row>
    <row r="12" spans="2:9" x14ac:dyDescent="0.3">
      <c r="B12" s="14" t="s">
        <v>0</v>
      </c>
      <c r="C12" s="15">
        <v>-1000</v>
      </c>
      <c r="D12" s="15">
        <f>SUMIF(TConsolidado[[#All],[Categoría]],'Balance Marzo'!B12,TConsolidado[[#All],[Monto]])</f>
        <v>7303</v>
      </c>
      <c r="E12" s="15">
        <f t="shared" si="0"/>
        <v>6303</v>
      </c>
    </row>
    <row r="13" spans="2:9" x14ac:dyDescent="0.3">
      <c r="B13" s="14" t="s">
        <v>22</v>
      </c>
      <c r="C13" s="15">
        <v>-1500</v>
      </c>
      <c r="D13" s="15">
        <f>SUMIF(TConsolidado[[#All],[Categoría]],'Balance Marzo'!B13,TConsolidado[[#All],[Monto]])</f>
        <v>1000</v>
      </c>
      <c r="E13" s="15">
        <f t="shared" si="0"/>
        <v>-500</v>
      </c>
    </row>
    <row r="14" spans="2:9" x14ac:dyDescent="0.3">
      <c r="B14" s="14" t="s">
        <v>17</v>
      </c>
      <c r="C14" s="15">
        <v>-250</v>
      </c>
      <c r="D14" s="15">
        <f>SUMIF(TConsolidado[[#All],[Categoría]],'Balance Marzo'!B14,TConsolidado[[#All],[Monto]])</f>
        <v>0</v>
      </c>
      <c r="E14" s="15">
        <f t="shared" si="0"/>
        <v>-250</v>
      </c>
    </row>
    <row r="15" spans="2:9" x14ac:dyDescent="0.3">
      <c r="B15" s="14" t="s">
        <v>18</v>
      </c>
      <c r="C15" s="16">
        <f>-C7*0.2</f>
        <v>-5200</v>
      </c>
      <c r="D15" s="15">
        <f>SUMIF(TConsolidado[[#All],[Categoría]],'Balance Marzo'!B15,TConsolidado[[#All],[Monto]])</f>
        <v>0</v>
      </c>
      <c r="E15" s="15">
        <f t="shared" si="0"/>
        <v>-5200</v>
      </c>
    </row>
    <row r="16" spans="2:9" x14ac:dyDescent="0.3">
      <c r="B16" s="18" t="s">
        <v>19</v>
      </c>
      <c r="C16" s="19">
        <f>SUM(C8:C15)</f>
        <v>-24750</v>
      </c>
      <c r="D16" s="19"/>
      <c r="E16" s="19"/>
    </row>
    <row r="17" spans="2:5" x14ac:dyDescent="0.3">
      <c r="B17" s="18" t="s">
        <v>20</v>
      </c>
      <c r="C17" s="16">
        <f>C7+C16</f>
        <v>1250</v>
      </c>
      <c r="D17" s="16"/>
      <c r="E17" s="16"/>
    </row>
    <row r="19" spans="2:5" x14ac:dyDescent="0.3">
      <c r="B19" s="18" t="s">
        <v>24</v>
      </c>
      <c r="C19" s="16">
        <f>C15-C17</f>
        <v>-6450</v>
      </c>
    </row>
    <row r="20" spans="2:5" x14ac:dyDescent="0.3">
      <c r="C20" s="20">
        <f>-C19/C7</f>
        <v>0.24807692307692308</v>
      </c>
    </row>
  </sheetData>
  <mergeCells count="1">
    <mergeCell ref="B3:E3"/>
  </mergeCells>
  <conditionalFormatting sqref="C17:E17">
    <cfRule type="cellIs" dxfId="3" priority="1" operator="lessThan">
      <formula>0</formula>
    </cfRule>
    <cfRule type="cellIs" dxfId="2" priority="2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94180-469B-4A6D-8E20-2C128AEBAFBD}">
  <sheetPr>
    <tabColor rgb="FF002060"/>
  </sheetPr>
  <dimension ref="C1:L55"/>
  <sheetViews>
    <sheetView topLeftCell="A4" zoomScale="130" zoomScaleNormal="130" workbookViewId="0">
      <selection activeCell="C4" sqref="C4"/>
    </sheetView>
  </sheetViews>
  <sheetFormatPr baseColWidth="10" defaultRowHeight="14.4" x14ac:dyDescent="0.3"/>
  <cols>
    <col min="3" max="3" width="11.77734375" bestFit="1" customWidth="1"/>
    <col min="4" max="4" width="43" customWidth="1"/>
    <col min="5" max="5" width="9.21875" customWidth="1"/>
    <col min="6" max="6" width="15.77734375" customWidth="1"/>
    <col min="7" max="7" width="16.109375" customWidth="1"/>
    <col min="11" max="11" width="16.88671875" customWidth="1"/>
    <col min="12" max="12" width="17.77734375" customWidth="1"/>
  </cols>
  <sheetData>
    <row r="1" spans="3:12" x14ac:dyDescent="0.3">
      <c r="E1" s="56">
        <f>SUM(TConsolidado[Monto])</f>
        <v>15823</v>
      </c>
      <c r="J1" t="s">
        <v>191</v>
      </c>
    </row>
    <row r="2" spans="3:12" ht="25.8" x14ac:dyDescent="0.5">
      <c r="C2" s="33" t="s">
        <v>38</v>
      </c>
      <c r="D2" s="33"/>
      <c r="E2" s="33"/>
      <c r="F2" s="33"/>
      <c r="G2" s="33"/>
      <c r="H2" s="33"/>
    </row>
    <row r="3" spans="3:12" ht="18" x14ac:dyDescent="0.35">
      <c r="C3" s="22" t="s">
        <v>29</v>
      </c>
      <c r="D3" s="22" t="s">
        <v>9</v>
      </c>
      <c r="E3" s="22" t="s">
        <v>10</v>
      </c>
      <c r="F3" s="22" t="s">
        <v>30</v>
      </c>
      <c r="G3" s="22" t="s">
        <v>31</v>
      </c>
      <c r="H3" s="22" t="s">
        <v>66</v>
      </c>
      <c r="K3" s="21" t="s">
        <v>34</v>
      </c>
      <c r="L3" s="21" t="s">
        <v>192</v>
      </c>
    </row>
    <row r="4" spans="3:12" x14ac:dyDescent="0.3">
      <c r="C4" s="52">
        <v>45678</v>
      </c>
      <c r="D4" s="14" t="s">
        <v>47</v>
      </c>
      <c r="E4" s="14">
        <v>165</v>
      </c>
      <c r="F4" s="14" t="s">
        <v>16</v>
      </c>
      <c r="G4" s="14" t="s">
        <v>33</v>
      </c>
      <c r="H4" s="23">
        <f>VLOOKUP(TConsolidado[[#This Row],[Categoría]],'Balance Marzo'!$B$4:$C$17,2,0)</f>
        <v>-3500</v>
      </c>
      <c r="K4" s="57" t="s">
        <v>33</v>
      </c>
      <c r="L4" s="58">
        <f>SUMIF(TConsolidado[Método Pago],K4,TConsolidado[Monto])</f>
        <v>10504</v>
      </c>
    </row>
    <row r="5" spans="3:12" x14ac:dyDescent="0.3">
      <c r="C5" s="52">
        <v>45678</v>
      </c>
      <c r="D5" s="14" t="s">
        <v>48</v>
      </c>
      <c r="E5" s="14">
        <v>90</v>
      </c>
      <c r="F5" s="14" t="s">
        <v>0</v>
      </c>
      <c r="G5" s="14" t="s">
        <v>33</v>
      </c>
      <c r="H5" s="14">
        <f>VLOOKUP(TConsolidado[[#This Row],[Categoría]],'Balance Marzo'!$B$4:$C$17,2,0)</f>
        <v>-1000</v>
      </c>
      <c r="K5" s="57" t="s">
        <v>35</v>
      </c>
      <c r="L5" s="58">
        <f>SUMIF(TConsolidado[Método Pago],K5,TConsolidado[Monto])</f>
        <v>3649</v>
      </c>
    </row>
    <row r="6" spans="3:12" x14ac:dyDescent="0.3">
      <c r="C6" s="52">
        <v>45678</v>
      </c>
      <c r="D6" s="14" t="s">
        <v>49</v>
      </c>
      <c r="E6" s="14">
        <v>70</v>
      </c>
      <c r="F6" s="14" t="s">
        <v>16</v>
      </c>
      <c r="G6" s="14" t="s">
        <v>33</v>
      </c>
      <c r="H6" s="14">
        <f>VLOOKUP(TConsolidado[[#This Row],[Categoría]],'Balance Marzo'!$B$4:$C$17,2,0)</f>
        <v>-3500</v>
      </c>
      <c r="K6" s="57" t="s">
        <v>36</v>
      </c>
      <c r="L6" s="58">
        <f>SUMIF(TConsolidado[Método Pago],K6,TConsolidado[Monto])</f>
        <v>1670</v>
      </c>
    </row>
    <row r="7" spans="3:12" x14ac:dyDescent="0.3">
      <c r="C7" s="52">
        <v>45679</v>
      </c>
      <c r="D7" s="14" t="s">
        <v>50</v>
      </c>
      <c r="E7" s="14">
        <v>45</v>
      </c>
      <c r="F7" s="14" t="s">
        <v>14</v>
      </c>
      <c r="G7" s="14" t="s">
        <v>33</v>
      </c>
      <c r="H7" s="14">
        <f>VLOOKUP(TConsolidado[[#This Row],[Categoría]],'Balance Marzo'!$B$4:$C$17,2,0)</f>
        <v>-7000</v>
      </c>
      <c r="K7" t="s">
        <v>39</v>
      </c>
      <c r="L7" s="61">
        <f>SUM(L4:L6)</f>
        <v>15823</v>
      </c>
    </row>
    <row r="8" spans="3:12" x14ac:dyDescent="0.3">
      <c r="C8" s="52">
        <v>45679</v>
      </c>
      <c r="D8" s="14" t="s">
        <v>51</v>
      </c>
      <c r="E8" s="14">
        <v>25</v>
      </c>
      <c r="F8" s="14" t="s">
        <v>14</v>
      </c>
      <c r="G8" s="14" t="s">
        <v>33</v>
      </c>
      <c r="H8" s="14">
        <f>VLOOKUP(TConsolidado[[#This Row],[Categoría]],'Balance Marzo'!$B$4:$C$17,2,0)</f>
        <v>-7000</v>
      </c>
    </row>
    <row r="9" spans="3:12" x14ac:dyDescent="0.3">
      <c r="C9" s="52">
        <v>45679</v>
      </c>
      <c r="D9" s="14" t="s">
        <v>80</v>
      </c>
      <c r="E9" s="14">
        <v>30</v>
      </c>
      <c r="F9" s="14" t="s">
        <v>0</v>
      </c>
      <c r="G9" s="14" t="s">
        <v>33</v>
      </c>
      <c r="H9" s="14">
        <f>VLOOKUP(TConsolidado[[#This Row],[Categoría]],'Balance Marzo'!$B$4:$C$17,2,0)</f>
        <v>-1000</v>
      </c>
    </row>
    <row r="10" spans="3:12" x14ac:dyDescent="0.3">
      <c r="C10" s="52">
        <v>45679</v>
      </c>
      <c r="D10" s="14" t="s">
        <v>53</v>
      </c>
      <c r="E10" s="14">
        <v>70</v>
      </c>
      <c r="F10" s="14" t="s">
        <v>0</v>
      </c>
      <c r="G10" s="14" t="s">
        <v>33</v>
      </c>
      <c r="H10" s="14">
        <f>VLOOKUP(TConsolidado[[#This Row],[Categoría]],'Balance Marzo'!$B$4:$C$17,2,0)</f>
        <v>-1000</v>
      </c>
    </row>
    <row r="11" spans="3:12" x14ac:dyDescent="0.3">
      <c r="C11" s="52">
        <v>45679</v>
      </c>
      <c r="D11" s="14" t="s">
        <v>47</v>
      </c>
      <c r="E11" s="14">
        <v>230</v>
      </c>
      <c r="F11" s="14" t="s">
        <v>21</v>
      </c>
      <c r="G11" s="14" t="s">
        <v>33</v>
      </c>
      <c r="H11" s="14">
        <f>VLOOKUP(TConsolidado[[#This Row],[Categoría]],'Balance Marzo'!$B$4:$C$17,2,0)</f>
        <v>-4000</v>
      </c>
    </row>
    <row r="12" spans="3:12" x14ac:dyDescent="0.3">
      <c r="C12" s="52">
        <v>45680</v>
      </c>
      <c r="D12" s="14" t="s">
        <v>81</v>
      </c>
      <c r="E12" s="14">
        <v>60</v>
      </c>
      <c r="F12" s="14" t="s">
        <v>16</v>
      </c>
      <c r="G12" s="14" t="s">
        <v>33</v>
      </c>
      <c r="H12" s="14">
        <f>VLOOKUP(TConsolidado[[#This Row],[Categoría]],'Balance Marzo'!$B$4:$C$17,2,0)</f>
        <v>-3500</v>
      </c>
    </row>
    <row r="13" spans="3:12" x14ac:dyDescent="0.3">
      <c r="C13" s="52">
        <v>45680</v>
      </c>
      <c r="D13" s="14" t="s">
        <v>81</v>
      </c>
      <c r="E13" s="14">
        <v>84</v>
      </c>
      <c r="F13" s="14" t="s">
        <v>21</v>
      </c>
      <c r="G13" s="14" t="s">
        <v>33</v>
      </c>
      <c r="H13" s="14">
        <f>VLOOKUP(TConsolidado[[#This Row],[Categoría]],'Balance Marzo'!$B$4:$C$17,2,0)</f>
        <v>-4000</v>
      </c>
    </row>
    <row r="14" spans="3:12" x14ac:dyDescent="0.3">
      <c r="C14" s="52">
        <v>45681</v>
      </c>
      <c r="D14" s="14" t="s">
        <v>56</v>
      </c>
      <c r="E14" s="14">
        <v>74</v>
      </c>
      <c r="F14" s="14" t="s">
        <v>0</v>
      </c>
      <c r="G14" s="14" t="s">
        <v>33</v>
      </c>
      <c r="H14" s="14">
        <f>VLOOKUP(TConsolidado[[#This Row],[Categoría]],'Balance Marzo'!$B$4:$C$17,2,0)</f>
        <v>-1000</v>
      </c>
    </row>
    <row r="15" spans="3:12" x14ac:dyDescent="0.3">
      <c r="C15" s="52">
        <v>45682</v>
      </c>
      <c r="D15" s="14" t="s">
        <v>82</v>
      </c>
      <c r="E15" s="14">
        <v>1200</v>
      </c>
      <c r="F15" s="14" t="s">
        <v>0</v>
      </c>
      <c r="G15" s="14" t="s">
        <v>33</v>
      </c>
      <c r="H15" s="14">
        <f>VLOOKUP(TConsolidado[[#This Row],[Categoría]],'Balance Marzo'!$B$4:$C$17,2,0)</f>
        <v>-1000</v>
      </c>
    </row>
    <row r="16" spans="3:12" x14ac:dyDescent="0.3">
      <c r="C16" s="52">
        <v>45682</v>
      </c>
      <c r="D16" s="14" t="s">
        <v>57</v>
      </c>
      <c r="E16" s="14">
        <v>800</v>
      </c>
      <c r="F16" s="14" t="s">
        <v>0</v>
      </c>
      <c r="G16" s="14" t="s">
        <v>33</v>
      </c>
      <c r="H16" s="14">
        <f>VLOOKUP(TConsolidado[[#This Row],[Categoría]],'Balance Marzo'!$B$4:$C$17,2,0)</f>
        <v>-1000</v>
      </c>
    </row>
    <row r="17" spans="3:8" x14ac:dyDescent="0.3">
      <c r="C17" s="52">
        <v>45682</v>
      </c>
      <c r="D17" s="14" t="s">
        <v>58</v>
      </c>
      <c r="E17" s="14">
        <v>500</v>
      </c>
      <c r="F17" s="14" t="s">
        <v>0</v>
      </c>
      <c r="G17" s="14" t="s">
        <v>36</v>
      </c>
      <c r="H17" s="14">
        <f>VLOOKUP(TConsolidado[[#This Row],[Categoría]],'Balance Marzo'!$B$4:$C$17,2,0)</f>
        <v>-1000</v>
      </c>
    </row>
    <row r="18" spans="3:8" x14ac:dyDescent="0.3">
      <c r="C18" s="52">
        <v>45683</v>
      </c>
      <c r="D18" s="14" t="s">
        <v>83</v>
      </c>
      <c r="E18" s="14">
        <v>300</v>
      </c>
      <c r="F18" s="14" t="s">
        <v>0</v>
      </c>
      <c r="G18" s="14" t="s">
        <v>33</v>
      </c>
      <c r="H18" s="14">
        <f>VLOOKUP(TConsolidado[[#This Row],[Categoría]],'Balance Marzo'!$B$4:$C$17,2,0)</f>
        <v>-1000</v>
      </c>
    </row>
    <row r="19" spans="3:8" x14ac:dyDescent="0.3">
      <c r="C19" s="52">
        <v>45683</v>
      </c>
      <c r="D19" s="14" t="s">
        <v>14</v>
      </c>
      <c r="E19" s="14">
        <v>155</v>
      </c>
      <c r="F19" s="14" t="s">
        <v>14</v>
      </c>
      <c r="G19" s="14" t="s">
        <v>33</v>
      </c>
      <c r="H19" s="14">
        <f>VLOOKUP(TConsolidado[[#This Row],[Categoría]],'Balance Marzo'!$B$4:$C$17,2,0)</f>
        <v>-7000</v>
      </c>
    </row>
    <row r="20" spans="3:8" x14ac:dyDescent="0.3">
      <c r="C20" s="52">
        <v>45684</v>
      </c>
      <c r="D20" s="14" t="s">
        <v>61</v>
      </c>
      <c r="E20" s="14">
        <v>160</v>
      </c>
      <c r="F20" s="14" t="s">
        <v>21</v>
      </c>
      <c r="G20" s="14" t="s">
        <v>35</v>
      </c>
      <c r="H20" s="14">
        <f>VLOOKUP(TConsolidado[[#This Row],[Categoría]],'Balance Marzo'!$B$4:$C$17,2,0)</f>
        <v>-4000</v>
      </c>
    </row>
    <row r="21" spans="3:8" x14ac:dyDescent="0.3">
      <c r="C21" s="52">
        <v>45684</v>
      </c>
      <c r="D21" s="14" t="s">
        <v>62</v>
      </c>
      <c r="E21" s="14">
        <v>130</v>
      </c>
      <c r="F21" s="14" t="s">
        <v>21</v>
      </c>
      <c r="G21" s="14" t="s">
        <v>33</v>
      </c>
      <c r="H21" s="14">
        <f>VLOOKUP(TConsolidado[[#This Row],[Categoría]],'Balance Marzo'!$B$4:$C$17,2,0)</f>
        <v>-4000</v>
      </c>
    </row>
    <row r="22" spans="3:8" x14ac:dyDescent="0.3">
      <c r="C22" s="52">
        <v>45684</v>
      </c>
      <c r="D22" s="14" t="s">
        <v>63</v>
      </c>
      <c r="E22" s="14">
        <v>74</v>
      </c>
      <c r="F22" s="14" t="s">
        <v>21</v>
      </c>
      <c r="G22" s="14" t="s">
        <v>33</v>
      </c>
      <c r="H22" s="14">
        <f>VLOOKUP(TConsolidado[[#This Row],[Categoría]],'Balance Marzo'!$B$4:$C$17,2,0)</f>
        <v>-4000</v>
      </c>
    </row>
    <row r="23" spans="3:8" x14ac:dyDescent="0.3">
      <c r="C23" s="52">
        <v>45684</v>
      </c>
      <c r="D23" s="14" t="s">
        <v>14</v>
      </c>
      <c r="E23" s="14">
        <v>125</v>
      </c>
      <c r="F23" s="14" t="s">
        <v>21</v>
      </c>
      <c r="G23" s="14" t="s">
        <v>35</v>
      </c>
      <c r="H23" s="14">
        <f>VLOOKUP(TConsolidado[[#This Row],[Categoría]],'Balance Marzo'!$B$4:$C$17,2,0)</f>
        <v>-4000</v>
      </c>
    </row>
    <row r="24" spans="3:8" x14ac:dyDescent="0.3">
      <c r="C24" s="52">
        <v>45684</v>
      </c>
      <c r="D24" s="14" t="s">
        <v>84</v>
      </c>
      <c r="E24" s="14">
        <v>240</v>
      </c>
      <c r="F24" s="14" t="s">
        <v>0</v>
      </c>
      <c r="G24" s="14" t="s">
        <v>35</v>
      </c>
      <c r="H24" s="14">
        <f>VLOOKUP(TConsolidado[[#This Row],[Categoría]],'Balance Marzo'!$B$4:$C$17,2,0)</f>
        <v>-1000</v>
      </c>
    </row>
    <row r="25" spans="3:8" x14ac:dyDescent="0.3">
      <c r="C25" s="52">
        <v>45685</v>
      </c>
      <c r="D25" s="14" t="s">
        <v>85</v>
      </c>
      <c r="E25" s="14">
        <v>500</v>
      </c>
      <c r="F25" s="14" t="s">
        <v>14</v>
      </c>
      <c r="G25" s="14" t="s">
        <v>33</v>
      </c>
      <c r="H25" s="14">
        <f>VLOOKUP(TConsolidado[[#This Row],[Categoría]],'Balance Marzo'!$B$4:$C$17,2,0)</f>
        <v>-7000</v>
      </c>
    </row>
    <row r="26" spans="3:8" x14ac:dyDescent="0.3">
      <c r="C26" s="52">
        <v>45685</v>
      </c>
      <c r="D26" s="14" t="s">
        <v>86</v>
      </c>
      <c r="E26" s="14">
        <v>265</v>
      </c>
      <c r="F26" s="14" t="s">
        <v>16</v>
      </c>
      <c r="G26" s="14" t="s">
        <v>33</v>
      </c>
      <c r="H26" s="14">
        <f>VLOOKUP(TConsolidado[[#This Row],[Categoría]],'Balance Marzo'!$B$4:$C$17,2,0)</f>
        <v>-3500</v>
      </c>
    </row>
    <row r="27" spans="3:8" x14ac:dyDescent="0.3">
      <c r="C27" s="52">
        <v>45685</v>
      </c>
      <c r="D27" s="14" t="s">
        <v>87</v>
      </c>
      <c r="E27" s="14">
        <v>117</v>
      </c>
      <c r="F27" s="14" t="s">
        <v>16</v>
      </c>
      <c r="G27" s="14" t="s">
        <v>33</v>
      </c>
      <c r="H27" s="14">
        <f>VLOOKUP(TConsolidado[[#This Row],[Categoría]],'Balance Marzo'!$B$4:$C$17,2,0)</f>
        <v>-3500</v>
      </c>
    </row>
    <row r="28" spans="3:8" x14ac:dyDescent="0.3">
      <c r="C28" s="52">
        <v>45686</v>
      </c>
      <c r="D28" s="14" t="s">
        <v>88</v>
      </c>
      <c r="E28" s="14">
        <v>850</v>
      </c>
      <c r="F28" s="14" t="s">
        <v>22</v>
      </c>
      <c r="G28" s="14" t="s">
        <v>33</v>
      </c>
      <c r="H28" s="14">
        <f>VLOOKUP(TConsolidado[[#This Row],[Categoría]],'Balance Marzo'!$B$4:$C$17,2,0)</f>
        <v>-1500</v>
      </c>
    </row>
    <row r="29" spans="3:8" x14ac:dyDescent="0.3">
      <c r="C29" s="52">
        <v>45686</v>
      </c>
      <c r="D29" s="14" t="s">
        <v>89</v>
      </c>
      <c r="E29" s="14">
        <v>150</v>
      </c>
      <c r="F29" s="14" t="s">
        <v>22</v>
      </c>
      <c r="G29" s="14" t="s">
        <v>36</v>
      </c>
      <c r="H29" s="14">
        <f>VLOOKUP(TConsolidado[[#This Row],[Categoría]],'Balance Marzo'!$B$4:$C$17,2,0)</f>
        <v>-1500</v>
      </c>
    </row>
    <row r="30" spans="3:8" x14ac:dyDescent="0.3">
      <c r="C30" s="52">
        <v>45686</v>
      </c>
      <c r="D30" s="14" t="s">
        <v>90</v>
      </c>
      <c r="E30" s="14">
        <v>800</v>
      </c>
      <c r="F30" s="14" t="s">
        <v>14</v>
      </c>
      <c r="G30" s="14" t="s">
        <v>35</v>
      </c>
      <c r="H30" s="14">
        <f>VLOOKUP(TConsolidado[[#This Row],[Categoría]],'Balance Marzo'!$B$4:$C$17,2,0)</f>
        <v>-7000</v>
      </c>
    </row>
    <row r="31" spans="3:8" x14ac:dyDescent="0.3">
      <c r="C31" s="52">
        <v>45686</v>
      </c>
      <c r="D31" s="14" t="s">
        <v>91</v>
      </c>
      <c r="E31" s="14">
        <v>174</v>
      </c>
      <c r="F31" s="14" t="s">
        <v>0</v>
      </c>
      <c r="G31" s="14" t="s">
        <v>35</v>
      </c>
      <c r="H31" s="14">
        <f>VLOOKUP(TConsolidado[[#This Row],[Categoría]],'Balance Marzo'!$B$4:$C$17,2,0)</f>
        <v>-1000</v>
      </c>
    </row>
    <row r="32" spans="3:8" x14ac:dyDescent="0.3">
      <c r="C32" s="52">
        <v>45686</v>
      </c>
      <c r="D32" s="14" t="s">
        <v>92</v>
      </c>
      <c r="E32" s="14">
        <v>100</v>
      </c>
      <c r="F32" s="14" t="s">
        <v>14</v>
      </c>
      <c r="G32" s="14" t="s">
        <v>33</v>
      </c>
      <c r="H32" s="14">
        <f>VLOOKUP(TConsolidado[[#This Row],[Categoría]],'Balance Marzo'!$B$4:$C$17,2,0)</f>
        <v>-7000</v>
      </c>
    </row>
    <row r="33" spans="3:8" x14ac:dyDescent="0.3">
      <c r="C33" s="52">
        <v>45686</v>
      </c>
      <c r="D33" s="14" t="s">
        <v>93</v>
      </c>
      <c r="E33" s="14">
        <v>350</v>
      </c>
      <c r="F33" s="14" t="s">
        <v>0</v>
      </c>
      <c r="G33" s="14" t="s">
        <v>35</v>
      </c>
      <c r="H33" s="14">
        <f>VLOOKUP(TConsolidado[[#This Row],[Categoría]],'Balance Marzo'!$B$4:$C$17,2,0)</f>
        <v>-1000</v>
      </c>
    </row>
    <row r="34" spans="3:8" x14ac:dyDescent="0.3">
      <c r="C34" s="52">
        <v>45686</v>
      </c>
      <c r="D34" s="14" t="s">
        <v>94</v>
      </c>
      <c r="E34" s="14">
        <v>700</v>
      </c>
      <c r="F34" s="14" t="s">
        <v>0</v>
      </c>
      <c r="G34" s="14" t="s">
        <v>36</v>
      </c>
      <c r="H34" s="14">
        <f>VLOOKUP(TConsolidado[[#This Row],[Categoría]],'Balance Marzo'!$B$4:$C$17,2,0)</f>
        <v>-1000</v>
      </c>
    </row>
    <row r="35" spans="3:8" x14ac:dyDescent="0.3">
      <c r="C35" s="52">
        <v>45687</v>
      </c>
      <c r="D35" s="14" t="s">
        <v>14</v>
      </c>
      <c r="E35" s="14">
        <v>350</v>
      </c>
      <c r="F35" s="14" t="s">
        <v>14</v>
      </c>
      <c r="G35" s="14" t="s">
        <v>33</v>
      </c>
      <c r="H35" s="14">
        <f>VLOOKUP(TConsolidado[[#This Row],[Categoría]],'Balance Marzo'!$B$4:$C$17,2,0)</f>
        <v>-7000</v>
      </c>
    </row>
    <row r="36" spans="3:8" x14ac:dyDescent="0.3">
      <c r="C36" s="52">
        <v>45687</v>
      </c>
      <c r="D36" s="14" t="s">
        <v>95</v>
      </c>
      <c r="E36" s="14">
        <v>100</v>
      </c>
      <c r="F36" s="14" t="s">
        <v>21</v>
      </c>
      <c r="G36" s="14" t="s">
        <v>33</v>
      </c>
      <c r="H36" s="14">
        <f>VLOOKUP(TConsolidado[[#This Row],[Categoría]],'Balance Marzo'!$B$4:$C$17,2,0)</f>
        <v>-4000</v>
      </c>
    </row>
    <row r="37" spans="3:8" x14ac:dyDescent="0.3">
      <c r="C37" s="52">
        <v>45688</v>
      </c>
      <c r="D37" s="14" t="s">
        <v>14</v>
      </c>
      <c r="E37" s="14">
        <v>1000</v>
      </c>
      <c r="F37" s="14" t="s">
        <v>14</v>
      </c>
      <c r="G37" s="14" t="s">
        <v>33</v>
      </c>
      <c r="H37" s="14">
        <f>VLOOKUP(TConsolidado[[#This Row],[Categoría]],'Balance Marzo'!$B$4:$C$17,2,0)</f>
        <v>-7000</v>
      </c>
    </row>
    <row r="38" spans="3:8" x14ac:dyDescent="0.3">
      <c r="C38" s="52">
        <v>45689</v>
      </c>
      <c r="D38" s="14" t="s">
        <v>14</v>
      </c>
      <c r="E38" s="14">
        <v>584</v>
      </c>
      <c r="F38" s="14" t="s">
        <v>0</v>
      </c>
      <c r="G38" s="14" t="s">
        <v>35</v>
      </c>
      <c r="H38" s="14">
        <f>VLOOKUP(TConsolidado[[#This Row],[Categoría]],'Balance Marzo'!$B$4:$C$17,2,0)</f>
        <v>-1000</v>
      </c>
    </row>
    <row r="39" spans="3:8" x14ac:dyDescent="0.3">
      <c r="C39" s="52">
        <v>45689</v>
      </c>
      <c r="D39" s="14" t="s">
        <v>96</v>
      </c>
      <c r="E39" s="14">
        <v>250</v>
      </c>
      <c r="F39" s="14" t="s">
        <v>0</v>
      </c>
      <c r="G39" s="14" t="s">
        <v>33</v>
      </c>
      <c r="H39" s="14">
        <f>VLOOKUP(TConsolidado[[#This Row],[Categoría]],'Balance Marzo'!$B$4:$C$17,2,0)</f>
        <v>-1000</v>
      </c>
    </row>
    <row r="40" spans="3:8" x14ac:dyDescent="0.3">
      <c r="C40" s="52">
        <v>45690</v>
      </c>
      <c r="D40" s="14" t="s">
        <v>97</v>
      </c>
      <c r="E40" s="14">
        <v>300</v>
      </c>
      <c r="F40" s="14" t="s">
        <v>0</v>
      </c>
      <c r="G40" s="14" t="s">
        <v>33</v>
      </c>
      <c r="H40" s="14">
        <f>VLOOKUP(TConsolidado[[#This Row],[Categoría]],'Balance Marzo'!$B$4:$C$17,2,0)</f>
        <v>-1000</v>
      </c>
    </row>
    <row r="41" spans="3:8" x14ac:dyDescent="0.3">
      <c r="C41" s="52">
        <v>45690</v>
      </c>
      <c r="D41" s="14" t="s">
        <v>98</v>
      </c>
      <c r="E41" s="14">
        <v>580</v>
      </c>
      <c r="F41" s="14" t="s">
        <v>0</v>
      </c>
      <c r="G41" s="14" t="s">
        <v>33</v>
      </c>
      <c r="H41" s="14">
        <f>VLOOKUP(TConsolidado[[#This Row],[Categoría]],'Balance Marzo'!$B$4:$C$17,2,0)</f>
        <v>-1000</v>
      </c>
    </row>
    <row r="42" spans="3:8" x14ac:dyDescent="0.3">
      <c r="C42" s="52">
        <v>45691</v>
      </c>
      <c r="D42" s="14" t="s">
        <v>37</v>
      </c>
      <c r="E42" s="14">
        <v>680</v>
      </c>
      <c r="F42" s="14" t="s">
        <v>0</v>
      </c>
      <c r="G42" s="14" t="s">
        <v>33</v>
      </c>
      <c r="H42" s="34">
        <f>VLOOKUP(TConsolidado[[#This Row],[Categoría]],'Balance Marzo'!$B$4:$C$17,2,0)</f>
        <v>-1000</v>
      </c>
    </row>
    <row r="43" spans="3:8" x14ac:dyDescent="0.3">
      <c r="C43" s="52">
        <v>45691</v>
      </c>
      <c r="D43" s="14" t="s">
        <v>99</v>
      </c>
      <c r="E43" s="14">
        <v>200</v>
      </c>
      <c r="F43" s="14" t="s">
        <v>0</v>
      </c>
      <c r="G43" s="14" t="s">
        <v>35</v>
      </c>
      <c r="H43" s="34">
        <f>VLOOKUP(TConsolidado[[#This Row],[Categoría]],'Balance Marzo'!$B$4:$C$17,2,0)</f>
        <v>-1000</v>
      </c>
    </row>
    <row r="44" spans="3:8" x14ac:dyDescent="0.3">
      <c r="C44" s="52">
        <v>45691</v>
      </c>
      <c r="D44" s="14" t="s">
        <v>56</v>
      </c>
      <c r="E44" s="14">
        <v>80</v>
      </c>
      <c r="F44" s="14" t="s">
        <v>16</v>
      </c>
      <c r="G44" s="14" t="s">
        <v>33</v>
      </c>
      <c r="H44" s="34">
        <f>VLOOKUP(TConsolidado[[#This Row],[Categoría]],'Balance Marzo'!$B$4:$C$17,2,0)</f>
        <v>-3500</v>
      </c>
    </row>
    <row r="45" spans="3:8" x14ac:dyDescent="0.3">
      <c r="C45" s="52">
        <v>45692</v>
      </c>
      <c r="D45" s="14" t="s">
        <v>100</v>
      </c>
      <c r="E45" s="14">
        <v>180</v>
      </c>
      <c r="F45" s="14" t="s">
        <v>16</v>
      </c>
      <c r="G45" s="14" t="s">
        <v>33</v>
      </c>
      <c r="H45" s="34">
        <f>VLOOKUP(TConsolidado[[#This Row],[Categoría]],'Balance Marzo'!$B$4:$C$17,2,0)</f>
        <v>-3500</v>
      </c>
    </row>
    <row r="46" spans="3:8" x14ac:dyDescent="0.3">
      <c r="C46" s="52">
        <v>45692</v>
      </c>
      <c r="D46" s="14" t="s">
        <v>101</v>
      </c>
      <c r="E46" s="14">
        <v>56</v>
      </c>
      <c r="F46" s="14" t="s">
        <v>0</v>
      </c>
      <c r="G46" s="14" t="s">
        <v>35</v>
      </c>
      <c r="H46" s="34">
        <f>VLOOKUP(TConsolidado[[#This Row],[Categoría]],'Balance Marzo'!$B$4:$C$17,2,0)</f>
        <v>-1000</v>
      </c>
    </row>
    <row r="47" spans="3:8" x14ac:dyDescent="0.3">
      <c r="C47" s="52">
        <v>45693</v>
      </c>
      <c r="D47" s="14" t="s">
        <v>102</v>
      </c>
      <c r="E47" s="14">
        <v>50</v>
      </c>
      <c r="F47" s="14" t="s">
        <v>16</v>
      </c>
      <c r="G47" s="14" t="s">
        <v>36</v>
      </c>
      <c r="H47" s="34">
        <f>VLOOKUP(TConsolidado[[#This Row],[Categoría]],'Balance Marzo'!$B$4:$C$17,2,0)</f>
        <v>-3500</v>
      </c>
    </row>
    <row r="48" spans="3:8" x14ac:dyDescent="0.3">
      <c r="C48" s="52">
        <v>45694</v>
      </c>
      <c r="D48" s="14" t="s">
        <v>103</v>
      </c>
      <c r="E48" s="14">
        <v>125</v>
      </c>
      <c r="F48" s="14" t="s">
        <v>0</v>
      </c>
      <c r="G48" s="14" t="s">
        <v>35</v>
      </c>
      <c r="H48" s="34">
        <f>VLOOKUP(TConsolidado[[#This Row],[Categoría]],'Balance Marzo'!$B$4:$C$17,2,0)</f>
        <v>-1000</v>
      </c>
    </row>
    <row r="49" spans="3:8" x14ac:dyDescent="0.3">
      <c r="C49" s="52">
        <v>45695</v>
      </c>
      <c r="D49" s="14" t="s">
        <v>104</v>
      </c>
      <c r="E49" s="14">
        <v>220</v>
      </c>
      <c r="F49" s="14" t="s">
        <v>16</v>
      </c>
      <c r="G49" s="14" t="s">
        <v>35</v>
      </c>
      <c r="H49" s="34">
        <f>VLOOKUP(TConsolidado[[#This Row],[Categoría]],'Balance Marzo'!$B$4:$C$17,2,0)</f>
        <v>-3500</v>
      </c>
    </row>
    <row r="50" spans="3:8" x14ac:dyDescent="0.3">
      <c r="C50" s="52">
        <v>45696</v>
      </c>
      <c r="D50" s="14" t="s">
        <v>92</v>
      </c>
      <c r="E50" s="14">
        <v>270</v>
      </c>
      <c r="F50" s="14" t="s">
        <v>16</v>
      </c>
      <c r="G50" s="14" t="s">
        <v>36</v>
      </c>
      <c r="H50" s="34">
        <f>VLOOKUP(TConsolidado[[#This Row],[Categoría]],'Balance Marzo'!$B$4:$C$17,2,0)</f>
        <v>-3500</v>
      </c>
    </row>
    <row r="51" spans="3:8" x14ac:dyDescent="0.3">
      <c r="C51" s="52">
        <v>45696</v>
      </c>
      <c r="D51" s="14" t="s">
        <v>105</v>
      </c>
      <c r="E51" s="14">
        <v>214</v>
      </c>
      <c r="F51" s="14" t="s">
        <v>16</v>
      </c>
      <c r="G51" s="14" t="s">
        <v>35</v>
      </c>
      <c r="H51" s="34">
        <f>VLOOKUP(TConsolidado[[#This Row],[Categoría]],'Balance Marzo'!$B$4:$C$17,2,0)</f>
        <v>-3500</v>
      </c>
    </row>
    <row r="52" spans="3:8" x14ac:dyDescent="0.3">
      <c r="C52" s="52">
        <v>45697</v>
      </c>
      <c r="D52" s="14" t="s">
        <v>106</v>
      </c>
      <c r="E52" s="14">
        <v>1500</v>
      </c>
      <c r="F52" s="14" t="s">
        <v>14</v>
      </c>
      <c r="G52" s="14" t="s">
        <v>33</v>
      </c>
      <c r="H52" s="34">
        <f>VLOOKUP(TConsolidado[[#This Row],[Categoría]],'Balance Marzo'!$B$4:$C$17,2,0)</f>
        <v>-7000</v>
      </c>
    </row>
    <row r="53" spans="3:8" x14ac:dyDescent="0.3">
      <c r="C53" s="52">
        <v>45698</v>
      </c>
      <c r="D53" s="14" t="s">
        <v>92</v>
      </c>
      <c r="E53" s="14">
        <v>235</v>
      </c>
      <c r="F53" s="14" t="s">
        <v>16</v>
      </c>
      <c r="G53" s="14" t="s">
        <v>35</v>
      </c>
      <c r="H53" s="34">
        <f>VLOOKUP(TConsolidado[[#This Row],[Categoría]],'Balance Marzo'!$B$4:$C$17,2,0)</f>
        <v>-3500</v>
      </c>
    </row>
    <row r="54" spans="3:8" x14ac:dyDescent="0.3">
      <c r="C54" s="52">
        <v>45701</v>
      </c>
      <c r="D54" s="14" t="s">
        <v>107</v>
      </c>
      <c r="E54" s="14">
        <v>166</v>
      </c>
      <c r="F54" s="14" t="s">
        <v>14</v>
      </c>
      <c r="G54" s="14" t="s">
        <v>35</v>
      </c>
      <c r="H54" s="34">
        <f>VLOOKUP(TConsolidado[[#This Row],[Categoría]],'Balance Marzo'!$B$4:$C$17,2,0)</f>
        <v>-7000</v>
      </c>
    </row>
    <row r="55" spans="3:8" x14ac:dyDescent="0.3">
      <c r="C55" s="59">
        <v>45702</v>
      </c>
      <c r="D55" s="24" t="s">
        <v>134</v>
      </c>
      <c r="E55" s="24">
        <v>50</v>
      </c>
      <c r="F55" s="14" t="s">
        <v>14</v>
      </c>
      <c r="G55" s="24" t="s">
        <v>33</v>
      </c>
      <c r="H55" s="60">
        <f>VLOOKUP(TConsolidado[[#This Row],[Categoría]],'Balance Marzo'!$B$4:$C$17,2,0)</f>
        <v>-7000</v>
      </c>
    </row>
  </sheetData>
  <mergeCells count="1">
    <mergeCell ref="C2:H2"/>
  </mergeCells>
  <dataValidations count="1">
    <dataValidation type="list" allowBlank="1" showInputMessage="1" showErrorMessage="1" sqref="G4:G55" xr:uid="{C3AA1DCC-C412-4339-95FA-3A77E70A6963}">
      <formula1>$K$4:$K$6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7664E3-B8CB-403B-B8BD-ACD2E3EC27A5}">
          <x14:formula1>
            <xm:f>'Balance Marzo'!$B$8:$B$14</xm:f>
          </x14:formula1>
          <xm:sqref>F4:F40 F44:F45 F47 F49:F51 F53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857E4-F256-4D2F-B773-ED401FBD83A3}">
  <sheetPr>
    <tabColor rgb="FF002060"/>
  </sheetPr>
  <dimension ref="B3:R83"/>
  <sheetViews>
    <sheetView zoomScale="70" zoomScaleNormal="70" workbookViewId="0">
      <selection activeCell="E28" sqref="E28"/>
    </sheetView>
  </sheetViews>
  <sheetFormatPr baseColWidth="10" defaultRowHeight="14.4" x14ac:dyDescent="0.3"/>
  <cols>
    <col min="2" max="2" width="17.88671875" bestFit="1" customWidth="1"/>
    <col min="3" max="3" width="15.5546875" style="56" bestFit="1" customWidth="1"/>
    <col min="5" max="5" width="16.5546875" bestFit="1" customWidth="1"/>
    <col min="6" max="6" width="15.109375" style="56" bestFit="1" customWidth="1"/>
    <col min="7" max="7" width="2.33203125" style="10" customWidth="1"/>
    <col min="17" max="17" width="17.88671875" bestFit="1" customWidth="1"/>
    <col min="18" max="18" width="14.21875" bestFit="1" customWidth="1"/>
  </cols>
  <sheetData>
    <row r="3" spans="2:6" x14ac:dyDescent="0.3">
      <c r="B3" s="68" t="s">
        <v>198</v>
      </c>
      <c r="C3" s="61" t="s">
        <v>200</v>
      </c>
      <c r="E3" s="68" t="s">
        <v>198</v>
      </c>
      <c r="F3" s="61" t="s">
        <v>200</v>
      </c>
    </row>
    <row r="4" spans="2:6" x14ac:dyDescent="0.3">
      <c r="B4" s="69" t="s">
        <v>0</v>
      </c>
      <c r="C4" s="61">
        <v>7303</v>
      </c>
      <c r="E4" s="69" t="s">
        <v>33</v>
      </c>
      <c r="F4" s="61">
        <v>10504</v>
      </c>
    </row>
    <row r="5" spans="2:6" x14ac:dyDescent="0.3">
      <c r="B5" s="69" t="s">
        <v>14</v>
      </c>
      <c r="C5" s="61">
        <v>4691</v>
      </c>
      <c r="E5" s="69" t="s">
        <v>36</v>
      </c>
      <c r="F5" s="61">
        <v>1670</v>
      </c>
    </row>
    <row r="6" spans="2:6" x14ac:dyDescent="0.3">
      <c r="B6" s="69" t="s">
        <v>16</v>
      </c>
      <c r="C6" s="61">
        <v>1926</v>
      </c>
      <c r="E6" s="69" t="s">
        <v>35</v>
      </c>
      <c r="F6" s="61">
        <v>3649</v>
      </c>
    </row>
    <row r="7" spans="2:6" x14ac:dyDescent="0.3">
      <c r="B7" s="69" t="s">
        <v>22</v>
      </c>
      <c r="C7" s="61">
        <v>1000</v>
      </c>
      <c r="E7" s="69" t="s">
        <v>199</v>
      </c>
      <c r="F7" s="61">
        <v>15823</v>
      </c>
    </row>
    <row r="8" spans="2:6" x14ac:dyDescent="0.3">
      <c r="B8" s="69" t="s">
        <v>21</v>
      </c>
      <c r="C8" s="61">
        <v>903</v>
      </c>
    </row>
    <row r="9" spans="2:6" x14ac:dyDescent="0.3">
      <c r="B9" s="69" t="s">
        <v>199</v>
      </c>
      <c r="C9" s="61">
        <v>15823</v>
      </c>
    </row>
    <row r="12" spans="2:6" x14ac:dyDescent="0.3">
      <c r="B12" s="68" t="s">
        <v>198</v>
      </c>
      <c r="C12" s="61" t="s">
        <v>201</v>
      </c>
    </row>
    <row r="13" spans="2:6" x14ac:dyDescent="0.3">
      <c r="B13" s="69" t="s">
        <v>14</v>
      </c>
      <c r="C13" s="61">
        <v>5</v>
      </c>
    </row>
    <row r="14" spans="2:6" x14ac:dyDescent="0.3">
      <c r="B14" s="69" t="s">
        <v>92</v>
      </c>
      <c r="C14" s="61">
        <v>3</v>
      </c>
    </row>
    <row r="15" spans="2:6" x14ac:dyDescent="0.3">
      <c r="B15" s="69" t="s">
        <v>81</v>
      </c>
      <c r="C15" s="61">
        <v>2</v>
      </c>
    </row>
    <row r="16" spans="2:6" x14ac:dyDescent="0.3">
      <c r="B16" s="69" t="s">
        <v>56</v>
      </c>
      <c r="C16" s="61">
        <v>2</v>
      </c>
    </row>
    <row r="17" spans="2:18" x14ac:dyDescent="0.3">
      <c r="B17" s="69" t="s">
        <v>47</v>
      </c>
      <c r="C17" s="61">
        <v>2</v>
      </c>
    </row>
    <row r="18" spans="2:18" x14ac:dyDescent="0.3">
      <c r="B18" s="69" t="s">
        <v>82</v>
      </c>
      <c r="C18" s="61">
        <v>1</v>
      </c>
    </row>
    <row r="19" spans="2:18" x14ac:dyDescent="0.3">
      <c r="B19" s="69" t="s">
        <v>107</v>
      </c>
      <c r="C19" s="61">
        <v>1</v>
      </c>
    </row>
    <row r="20" spans="2:18" x14ac:dyDescent="0.3">
      <c r="B20" s="69" t="s">
        <v>88</v>
      </c>
      <c r="C20" s="61">
        <v>1</v>
      </c>
    </row>
    <row r="21" spans="2:18" x14ac:dyDescent="0.3">
      <c r="B21" s="69" t="s">
        <v>103</v>
      </c>
      <c r="C21" s="61">
        <v>1</v>
      </c>
    </row>
    <row r="22" spans="2:18" x14ac:dyDescent="0.3">
      <c r="B22" s="69" t="s">
        <v>49</v>
      </c>
      <c r="C22" s="61">
        <v>1</v>
      </c>
    </row>
    <row r="23" spans="2:18" x14ac:dyDescent="0.3">
      <c r="B23" s="69" t="s">
        <v>99</v>
      </c>
      <c r="C23" s="61">
        <v>1</v>
      </c>
    </row>
    <row r="24" spans="2:18" x14ac:dyDescent="0.3">
      <c r="B24" s="69" t="s">
        <v>96</v>
      </c>
      <c r="C24" s="61">
        <v>1</v>
      </c>
    </row>
    <row r="25" spans="2:18" x14ac:dyDescent="0.3">
      <c r="B25" s="69" t="s">
        <v>89</v>
      </c>
      <c r="C25" s="61">
        <v>1</v>
      </c>
    </row>
    <row r="26" spans="2:18" x14ac:dyDescent="0.3">
      <c r="B26" s="69" t="s">
        <v>48</v>
      </c>
      <c r="C26" s="61">
        <v>1</v>
      </c>
    </row>
    <row r="27" spans="2:18" x14ac:dyDescent="0.3">
      <c r="B27" s="69" t="s">
        <v>87</v>
      </c>
      <c r="C27" s="61">
        <v>1</v>
      </c>
      <c r="Q27" s="68" t="s">
        <v>198</v>
      </c>
      <c r="R27" t="s">
        <v>200</v>
      </c>
    </row>
    <row r="28" spans="2:18" x14ac:dyDescent="0.3">
      <c r="B28" s="69" t="s">
        <v>61</v>
      </c>
      <c r="C28" s="61">
        <v>1</v>
      </c>
      <c r="Q28" s="69" t="s">
        <v>33</v>
      </c>
      <c r="R28" s="61">
        <v>10504</v>
      </c>
    </row>
    <row r="29" spans="2:18" x14ac:dyDescent="0.3">
      <c r="B29" s="69" t="s">
        <v>62</v>
      </c>
      <c r="C29" s="61">
        <v>1</v>
      </c>
      <c r="Q29" s="69" t="s">
        <v>36</v>
      </c>
      <c r="R29" s="61">
        <v>1670</v>
      </c>
    </row>
    <row r="30" spans="2:18" x14ac:dyDescent="0.3">
      <c r="B30" s="69" t="s">
        <v>97</v>
      </c>
      <c r="C30" s="61">
        <v>1</v>
      </c>
      <c r="Q30" s="69" t="s">
        <v>35</v>
      </c>
      <c r="R30" s="61">
        <v>3649</v>
      </c>
    </row>
    <row r="31" spans="2:18" x14ac:dyDescent="0.3">
      <c r="B31" s="69" t="s">
        <v>37</v>
      </c>
      <c r="C31" s="61">
        <v>1</v>
      </c>
      <c r="Q31" s="69" t="s">
        <v>199</v>
      </c>
      <c r="R31" s="61">
        <v>15823</v>
      </c>
    </row>
    <row r="32" spans="2:18" x14ac:dyDescent="0.3">
      <c r="B32" s="69" t="s">
        <v>80</v>
      </c>
      <c r="C32" s="61">
        <v>1</v>
      </c>
    </row>
    <row r="33" spans="2:3" x14ac:dyDescent="0.3">
      <c r="B33" s="69" t="s">
        <v>51</v>
      </c>
      <c r="C33" s="61">
        <v>1</v>
      </c>
    </row>
    <row r="34" spans="2:3" x14ac:dyDescent="0.3">
      <c r="B34" s="69" t="s">
        <v>100</v>
      </c>
      <c r="C34" s="61">
        <v>1</v>
      </c>
    </row>
    <row r="35" spans="2:3" x14ac:dyDescent="0.3">
      <c r="B35" s="69" t="s">
        <v>102</v>
      </c>
      <c r="C35" s="61">
        <v>1</v>
      </c>
    </row>
    <row r="36" spans="2:3" x14ac:dyDescent="0.3">
      <c r="B36" s="69" t="s">
        <v>98</v>
      </c>
      <c r="C36" s="61">
        <v>1</v>
      </c>
    </row>
    <row r="37" spans="2:3" x14ac:dyDescent="0.3">
      <c r="B37" s="69" t="s">
        <v>101</v>
      </c>
      <c r="C37" s="61">
        <v>1</v>
      </c>
    </row>
    <row r="38" spans="2:3" x14ac:dyDescent="0.3">
      <c r="B38" s="69" t="s">
        <v>93</v>
      </c>
      <c r="C38" s="61">
        <v>1</v>
      </c>
    </row>
    <row r="39" spans="2:3" x14ac:dyDescent="0.3">
      <c r="B39" s="69" t="s">
        <v>85</v>
      </c>
      <c r="C39" s="61">
        <v>1</v>
      </c>
    </row>
    <row r="40" spans="2:3" x14ac:dyDescent="0.3">
      <c r="B40" s="69" t="s">
        <v>91</v>
      </c>
      <c r="C40" s="61">
        <v>1</v>
      </c>
    </row>
    <row r="41" spans="2:3" x14ac:dyDescent="0.3">
      <c r="B41" s="69" t="s">
        <v>106</v>
      </c>
      <c r="C41" s="61">
        <v>1</v>
      </c>
    </row>
    <row r="42" spans="2:3" x14ac:dyDescent="0.3">
      <c r="B42" s="69" t="s">
        <v>94</v>
      </c>
      <c r="C42" s="61">
        <v>1</v>
      </c>
    </row>
    <row r="43" spans="2:3" x14ac:dyDescent="0.3">
      <c r="B43" s="69" t="s">
        <v>90</v>
      </c>
      <c r="C43" s="61">
        <v>1</v>
      </c>
    </row>
    <row r="44" spans="2:3" x14ac:dyDescent="0.3">
      <c r="B44" s="69" t="s">
        <v>50</v>
      </c>
      <c r="C44" s="61">
        <v>1</v>
      </c>
    </row>
    <row r="45" spans="2:3" x14ac:dyDescent="0.3">
      <c r="B45" s="69" t="s">
        <v>53</v>
      </c>
      <c r="C45" s="61">
        <v>1</v>
      </c>
    </row>
    <row r="46" spans="2:3" x14ac:dyDescent="0.3">
      <c r="B46" s="69" t="s">
        <v>57</v>
      </c>
      <c r="C46" s="61">
        <v>1</v>
      </c>
    </row>
    <row r="47" spans="2:3" x14ac:dyDescent="0.3">
      <c r="B47" s="69" t="s">
        <v>58</v>
      </c>
      <c r="C47" s="61">
        <v>1</v>
      </c>
    </row>
    <row r="48" spans="2:3" x14ac:dyDescent="0.3">
      <c r="B48" s="69" t="s">
        <v>63</v>
      </c>
      <c r="C48" s="61">
        <v>1</v>
      </c>
    </row>
    <row r="49" spans="2:3" x14ac:dyDescent="0.3">
      <c r="B49" s="69" t="s">
        <v>84</v>
      </c>
      <c r="C49" s="61">
        <v>1</v>
      </c>
    </row>
    <row r="50" spans="2:3" x14ac:dyDescent="0.3">
      <c r="B50" s="69" t="s">
        <v>104</v>
      </c>
      <c r="C50" s="61">
        <v>1</v>
      </c>
    </row>
    <row r="51" spans="2:3" x14ac:dyDescent="0.3">
      <c r="B51" s="69" t="s">
        <v>105</v>
      </c>
      <c r="C51" s="61">
        <v>1</v>
      </c>
    </row>
    <row r="52" spans="2:3" x14ac:dyDescent="0.3">
      <c r="B52" s="69" t="s">
        <v>83</v>
      </c>
      <c r="C52" s="61">
        <v>1</v>
      </c>
    </row>
    <row r="53" spans="2:3" x14ac:dyDescent="0.3">
      <c r="B53" s="69" t="s">
        <v>134</v>
      </c>
      <c r="C53" s="61">
        <v>1</v>
      </c>
    </row>
    <row r="54" spans="2:3" x14ac:dyDescent="0.3">
      <c r="B54" s="69" t="s">
        <v>86</v>
      </c>
      <c r="C54" s="61">
        <v>1</v>
      </c>
    </row>
    <row r="55" spans="2:3" x14ac:dyDescent="0.3">
      <c r="B55" s="69" t="s">
        <v>95</v>
      </c>
      <c r="C55" s="61">
        <v>1</v>
      </c>
    </row>
    <row r="56" spans="2:3" x14ac:dyDescent="0.3">
      <c r="B56" s="69" t="s">
        <v>199</v>
      </c>
      <c r="C56" s="61">
        <v>52</v>
      </c>
    </row>
    <row r="57" spans="2:3" x14ac:dyDescent="0.3">
      <c r="B57" s="68" t="s">
        <v>198</v>
      </c>
      <c r="C57" s="61" t="s">
        <v>200</v>
      </c>
    </row>
    <row r="58" spans="2:3" x14ac:dyDescent="0.3">
      <c r="B58" s="69" t="s">
        <v>202</v>
      </c>
      <c r="C58" s="61">
        <v>2975</v>
      </c>
    </row>
    <row r="59" spans="2:3" x14ac:dyDescent="0.3">
      <c r="B59" s="70" t="s">
        <v>203</v>
      </c>
      <c r="C59" s="61">
        <v>70</v>
      </c>
    </row>
    <row r="60" spans="2:3" x14ac:dyDescent="0.3">
      <c r="B60" s="70" t="s">
        <v>204</v>
      </c>
      <c r="C60" s="61">
        <v>155</v>
      </c>
    </row>
    <row r="61" spans="2:3" x14ac:dyDescent="0.3">
      <c r="B61" s="70" t="s">
        <v>205</v>
      </c>
      <c r="C61" s="61">
        <v>500</v>
      </c>
    </row>
    <row r="62" spans="2:3" x14ac:dyDescent="0.3">
      <c r="B62" s="70" t="s">
        <v>206</v>
      </c>
      <c r="C62" s="61">
        <v>900</v>
      </c>
    </row>
    <row r="63" spans="2:3" x14ac:dyDescent="0.3">
      <c r="B63" s="70" t="s">
        <v>207</v>
      </c>
      <c r="C63" s="61">
        <v>350</v>
      </c>
    </row>
    <row r="64" spans="2:3" x14ac:dyDescent="0.3">
      <c r="B64" s="70" t="s">
        <v>208</v>
      </c>
      <c r="C64" s="61">
        <v>1000</v>
      </c>
    </row>
    <row r="65" spans="2:3" x14ac:dyDescent="0.3">
      <c r="B65" s="69" t="s">
        <v>199</v>
      </c>
      <c r="C65" s="61">
        <v>2975</v>
      </c>
    </row>
    <row r="66" spans="2:3" x14ac:dyDescent="0.3">
      <c r="C66"/>
    </row>
    <row r="67" spans="2:3" x14ac:dyDescent="0.3">
      <c r="C67"/>
    </row>
    <row r="68" spans="2:3" x14ac:dyDescent="0.3">
      <c r="C68"/>
    </row>
    <row r="69" spans="2:3" x14ac:dyDescent="0.3">
      <c r="C69"/>
    </row>
    <row r="70" spans="2:3" x14ac:dyDescent="0.3">
      <c r="C70"/>
    </row>
    <row r="71" spans="2:3" x14ac:dyDescent="0.3">
      <c r="C71"/>
    </row>
    <row r="72" spans="2:3" x14ac:dyDescent="0.3">
      <c r="C72"/>
    </row>
    <row r="73" spans="2:3" x14ac:dyDescent="0.3">
      <c r="C73"/>
    </row>
    <row r="74" spans="2:3" x14ac:dyDescent="0.3">
      <c r="C74"/>
    </row>
    <row r="75" spans="2:3" x14ac:dyDescent="0.3">
      <c r="C75"/>
    </row>
    <row r="76" spans="2:3" x14ac:dyDescent="0.3">
      <c r="C76"/>
    </row>
    <row r="77" spans="2:3" x14ac:dyDescent="0.3">
      <c r="C77"/>
    </row>
    <row r="78" spans="2:3" x14ac:dyDescent="0.3">
      <c r="C78"/>
    </row>
    <row r="79" spans="2:3" x14ac:dyDescent="0.3">
      <c r="C79"/>
    </row>
    <row r="80" spans="2:3" x14ac:dyDescent="0.3">
      <c r="C80"/>
    </row>
    <row r="81" spans="3:3" x14ac:dyDescent="0.3">
      <c r="C81"/>
    </row>
    <row r="82" spans="3:3" x14ac:dyDescent="0.3">
      <c r="C82"/>
    </row>
    <row r="83" spans="3:3" x14ac:dyDescent="0.3">
      <c r="C83"/>
    </row>
  </sheetData>
  <conditionalFormatting pivot="1" sqref="C58:C65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{EA031D8C-145A-4590-BD75-C483F31DB52A}</x14:id>
        </ext>
      </extLst>
    </cfRule>
  </conditionalFormatting>
  <conditionalFormatting pivot="1" sqref="R28:R31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{3EB99DAE-FE8B-40F9-93A5-F15949E8683C}</x14:id>
        </ext>
      </extLst>
    </cfRule>
  </conditionalFormatting>
  <pageMargins left="0.7" right="0.7" top="0.75" bottom="0.75" header="0.3" footer="0.3"/>
  <drawing r:id="rId6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A031D8C-145A-4590-BD75-C483F31DB52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C58:C65</xm:sqref>
        </x14:conditionalFormatting>
        <x14:conditionalFormatting xmlns:xm="http://schemas.microsoft.com/office/excel/2006/main" pivot="1">
          <x14:cfRule type="dataBar" id="{3EB99DAE-FE8B-40F9-93A5-F15949E8683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R28:R31</xm:sqref>
        </x14:conditionalFormatting>
      </x14:conditionalFormattings>
    </ext>
    <ext xmlns:x14="http://schemas.microsoft.com/office/spreadsheetml/2009/9/main" uri="{A8765BA9-456A-4dab-B4F3-ACF838C121DE}">
      <x14:slicerList>
        <x14:slicer r:id="rId7"/>
      </x14:slicerList>
    </ext>
    <ext xmlns:x15="http://schemas.microsoft.com/office/spreadsheetml/2010/11/main" uri="{7E03D99C-DC04-49d9-9315-930204A7B6E9}">
      <x15:timelineRefs>
        <x15:timelineRef r:id="rId8"/>
      </x15:timeline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clase1</vt:lpstr>
      <vt:lpstr>clase2</vt:lpstr>
      <vt:lpstr>Ventas Simulacion</vt:lpstr>
      <vt:lpstr>Clase 3</vt:lpstr>
      <vt:lpstr>Limpieza</vt:lpstr>
      <vt:lpstr>Hoja7</vt:lpstr>
      <vt:lpstr>Balance Marzo</vt:lpstr>
      <vt:lpstr>Consolidado</vt:lpstr>
      <vt:lpstr>Dashboard</vt:lpstr>
      <vt:lpstr>Hoja4</vt:lpstr>
      <vt:lpstr>BuscarV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Apáez</dc:creator>
  <cp:lastModifiedBy>Luis Apáez</cp:lastModifiedBy>
  <dcterms:created xsi:type="dcterms:W3CDTF">2025-03-15T01:12:24Z</dcterms:created>
  <dcterms:modified xsi:type="dcterms:W3CDTF">2025-04-01T19:03:14Z</dcterms:modified>
</cp:coreProperties>
</file>