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luisa\Documents\Cursos\Excel\Basico_202503\"/>
    </mc:Choice>
  </mc:AlternateContent>
  <xr:revisionPtr revIDLastSave="0" documentId="13_ncr:1_{B97B29DB-B2C4-4EAB-A33A-46937DDA79B6}" xr6:coauthVersionLast="47" xr6:coauthVersionMax="47" xr10:uidLastSave="{00000000-0000-0000-0000-000000000000}"/>
  <bookViews>
    <workbookView xWindow="-108" yWindow="-108" windowWidth="23256" windowHeight="12456" activeTab="4" xr2:uid="{FF334DD2-A7EE-4641-B229-7859813C0809}"/>
  </bookViews>
  <sheets>
    <sheet name="Plan" sheetId="1" r:id="rId1"/>
    <sheet name="Ene-Feb" sheetId="2" r:id="rId2"/>
    <sheet name="Input" sheetId="7" r:id="rId3"/>
    <sheet name="Actual" sheetId="3" r:id="rId4"/>
    <sheet name="Ppto" sheetId="4" r:id="rId5"/>
    <sheet name="Dashboard" sheetId="6" r:id="rId6"/>
    <sheet name="Calendarios" sheetId="5" r:id="rId7"/>
  </sheets>
  <externalReferences>
    <externalReference r:id="rId8"/>
  </externalReferences>
  <definedNames>
    <definedName name="_xlnm._FilterDatabase" localSheetId="1" hidden="1">'Ene-Feb'!$C$3:$H$54</definedName>
    <definedName name="AbrDom1">DATE(AñoCalendario,4,1)-WEEKDAY(DATE(AñoCalendario,4,1))+1</definedName>
    <definedName name="AgoDom1">DATE(AñoCalendario,8,1)-WEEKDAY(DATE(AñoCalendario,8,1))+1</definedName>
    <definedName name="AñoCalendario">Actual!$AD$1</definedName>
    <definedName name="Código1_Turnos">'[1]Patrón de turnos'!$C$4</definedName>
    <definedName name="Código2_Turnos">'[1]Patrón de turnos'!$C$5</definedName>
    <definedName name="Código3_Turnos">'[1]Patrón de turnos'!$C$6</definedName>
    <definedName name="Comienzo_Patrón">'[1]Patrón de turnos'!$C$9</definedName>
    <definedName name="DecSun1">DATE(AñoCalendario,12,1)-WEEKDAY(DATE(AñoCalendario,12,1))+1</definedName>
    <definedName name="FebSun1">DATE(AñoCalendario,2,1)-WEEKDAY(DATE(AñoCalendario,2,1))+1</definedName>
    <definedName name="JanSun1">DATE(AñoCalendario,1,1)-WEEKDAY(DATE(AñoCalendario,1,1))+1</definedName>
    <definedName name="JulSun1">DATE(AñoCalendario,7,1)-WEEKDAY(DATE(AñoCalendario,7,1))+1</definedName>
    <definedName name="JunSun1">DATE(AñoCalendario,6,1)-WEEKDAY(DATE(AñoCalendario,6,1))+1</definedName>
    <definedName name="MarSun1">DATE(AñoCalendario,3,1)-WEEKDAY(DATE(AñoCalendario,3,1))+1</definedName>
    <definedName name="MaySun1">DATE(AñoCalendario,5,1)-WEEKDAY(DATE(AñoCalendario,5,1))+1</definedName>
    <definedName name="NovSun1">DATE(AñoCalendario,11,1)-WEEKDAY(DATE(AñoCalendario,11,1))+1</definedName>
    <definedName name="OctDom1">DATE(AñoCalendario,10,1)-WEEKDAY(DATE(AñoCalendario,10,1))+1</definedName>
    <definedName name="Patrón_de_turnos">'[1]Patrón de turnos'!$C$11</definedName>
    <definedName name="SepDom1">DATE(AñoCalendario,9,1)-WEEKDAY(DATE(AñoCalendario,9,1))+1</definedName>
  </definedNames>
  <calcPr calcId="191029"/>
  <pivotCaches>
    <pivotCache cacheId="22" r:id="rId9"/>
    <pivotCache cacheId="2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G10" i="4"/>
  <c r="G9" i="4"/>
  <c r="G8" i="4"/>
  <c r="G7" i="4"/>
  <c r="G6" i="4"/>
  <c r="G5" i="4"/>
  <c r="G4" i="4"/>
  <c r="G3" i="4"/>
  <c r="E10" i="4"/>
  <c r="E9" i="4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H14" i="7"/>
  <c r="D17" i="7"/>
  <c r="I8" i="7"/>
  <c r="I7" i="7"/>
  <c r="I6" i="7"/>
  <c r="I9" i="7" s="1"/>
  <c r="D10" i="7"/>
  <c r="D16" i="7" s="1"/>
  <c r="D10" i="4"/>
  <c r="F10" i="4" s="1"/>
  <c r="D8" i="4"/>
  <c r="D7" i="4"/>
  <c r="D6" i="4"/>
  <c r="D5" i="4"/>
  <c r="D4" i="4"/>
  <c r="D3" i="4"/>
  <c r="U9" i="3"/>
  <c r="T9" i="3"/>
  <c r="S9" i="3"/>
  <c r="R9" i="3"/>
  <c r="Q9" i="3"/>
  <c r="P9" i="3"/>
  <c r="O9" i="3"/>
  <c r="D47" i="3"/>
  <c r="E11" i="4" l="1"/>
  <c r="D14" i="7"/>
  <c r="D15" i="7"/>
  <c r="F9" i="4" l="1"/>
  <c r="D11" i="4"/>
  <c r="G11" i="4" s="1"/>
  <c r="F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tc={E4D4F23A-B582-472C-B668-FC07564D55A3}</author>
  </authors>
  <commentList>
    <comment ref="C8" authorId="0" shapeId="0" xr:uid="{E4D4F23A-B582-472C-B668-FC07564D55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 6 meses</t>
      </text>
    </comment>
  </commentList>
</comments>
</file>

<file path=xl/sharedStrings.xml><?xml version="1.0" encoding="utf-8"?>
<sst xmlns="http://schemas.openxmlformats.org/spreadsheetml/2006/main" count="949" uniqueCount="225">
  <si>
    <t>Punto</t>
  </si>
  <si>
    <t>Descripción</t>
  </si>
  <si>
    <t>Hacer un consolidado de las finanzas de los meses anteriores para analizar</t>
  </si>
  <si>
    <t>Mes T-1</t>
  </si>
  <si>
    <t>Pestaña</t>
  </si>
  <si>
    <t>Marzo Gastos Gral</t>
  </si>
  <si>
    <t>Desglose de los gastos puntuales diarios por categorías, hacer la comparativa con el presupuesto</t>
  </si>
  <si>
    <t>Resumen</t>
  </si>
  <si>
    <t>Con tablas dinámicas hacer la suma de los gastos diarios y graficar una serie de tiempo</t>
  </si>
  <si>
    <t>Desglose</t>
  </si>
  <si>
    <t>Balance global de todos los gastos y gastos de los meses que van transcurridos</t>
  </si>
  <si>
    <t>Nueva</t>
  </si>
  <si>
    <t>Análisis por categorías</t>
  </si>
  <si>
    <t>Análisis comparando contra el presupuesto</t>
  </si>
  <si>
    <t>Implementar más graficos</t>
  </si>
  <si>
    <t>Hacer un dashboard con la información de las finanzas</t>
  </si>
  <si>
    <t>Seguimiento de las cuentas diarias</t>
  </si>
  <si>
    <t>FECHA</t>
  </si>
  <si>
    <t>DESCRIPCIÓN</t>
  </si>
  <si>
    <t>MONTO</t>
  </si>
  <si>
    <t>CATEGORÍA</t>
  </si>
  <si>
    <t>CATEGORÍA2</t>
  </si>
  <si>
    <t>Tacos</t>
  </si>
  <si>
    <t>si</t>
  </si>
  <si>
    <t>Cena-Desayuno</t>
  </si>
  <si>
    <t>Efectivo</t>
  </si>
  <si>
    <t>Medicamentos</t>
  </si>
  <si>
    <t>Otros</t>
  </si>
  <si>
    <t>Pan</t>
  </si>
  <si>
    <t xml:space="preserve">Pan Hamburguesa </t>
  </si>
  <si>
    <t>Comida</t>
  </si>
  <si>
    <t>Coca Cola</t>
  </si>
  <si>
    <t>no</t>
  </si>
  <si>
    <t>Sat Licencia</t>
  </si>
  <si>
    <t>Oxxo</t>
  </si>
  <si>
    <t>Oficina</t>
  </si>
  <si>
    <t>Cafés seven</t>
  </si>
  <si>
    <t>Novios</t>
  </si>
  <si>
    <t>Museo</t>
  </si>
  <si>
    <t>Podólogo</t>
  </si>
  <si>
    <t>Luis</t>
  </si>
  <si>
    <t>Tenencia</t>
  </si>
  <si>
    <t>Tarjeta</t>
  </si>
  <si>
    <t>Oxxo+Cafés+Dulces</t>
  </si>
  <si>
    <t>Chapata + coca</t>
  </si>
  <si>
    <t>Café starbuck</t>
  </si>
  <si>
    <t>Café + Clase</t>
  </si>
  <si>
    <t>Comida Raque</t>
  </si>
  <si>
    <t>Desayuno-Cena tienda</t>
  </si>
  <si>
    <t>Cena y desayuno</t>
  </si>
  <si>
    <t>Internet</t>
  </si>
  <si>
    <t>Servicios</t>
  </si>
  <si>
    <t>canva</t>
  </si>
  <si>
    <t>Café curso</t>
  </si>
  <si>
    <t>Uber</t>
  </si>
  <si>
    <t>Netflix</t>
  </si>
  <si>
    <t>Pago curso</t>
  </si>
  <si>
    <t>Extras ofi</t>
  </si>
  <si>
    <t>Gasolina</t>
  </si>
  <si>
    <t>Desayuno</t>
  </si>
  <si>
    <t>Kfc</t>
  </si>
  <si>
    <t>Insumos tienda botanas/desayuno</t>
  </si>
  <si>
    <t>Botanas Alan</t>
  </si>
  <si>
    <t>Coca cola y leche</t>
  </si>
  <si>
    <t xml:space="preserve">Cafés </t>
  </si>
  <si>
    <t>Tienda</t>
  </si>
  <si>
    <t>Comida semana</t>
  </si>
  <si>
    <t>Oficina gasto</t>
  </si>
  <si>
    <t>Consolidado Enero-Febrero</t>
  </si>
  <si>
    <t>¿ERA NECESARIO?</t>
  </si>
  <si>
    <t>Amazom Prime</t>
  </si>
  <si>
    <t>Oxxo cafés</t>
  </si>
  <si>
    <t>Desayuno Dinamos</t>
  </si>
  <si>
    <t>cumpleaños fer</t>
  </si>
  <si>
    <t>Cine</t>
  </si>
  <si>
    <t>Botanas</t>
  </si>
  <si>
    <t>Total general</t>
  </si>
  <si>
    <t>Suma de MONTO</t>
  </si>
  <si>
    <t>21-ene</t>
  </si>
  <si>
    <t>22-ene</t>
  </si>
  <si>
    <t>23-ene</t>
  </si>
  <si>
    <t>24-ene</t>
  </si>
  <si>
    <t>25-ene</t>
  </si>
  <si>
    <t>26-ene</t>
  </si>
  <si>
    <t>27-ene</t>
  </si>
  <si>
    <t>28-ene</t>
  </si>
  <si>
    <t>29-ene</t>
  </si>
  <si>
    <t>30-ene</t>
  </si>
  <si>
    <t>31-ene</t>
  </si>
  <si>
    <t>01-feb</t>
  </si>
  <si>
    <t>02-feb</t>
  </si>
  <si>
    <t>03-feb</t>
  </si>
  <si>
    <t>04-feb</t>
  </si>
  <si>
    <t>05-feb</t>
  </si>
  <si>
    <t>06-feb</t>
  </si>
  <si>
    <t>07-feb</t>
  </si>
  <si>
    <t>08-feb</t>
  </si>
  <si>
    <t>09-feb</t>
  </si>
  <si>
    <t>10-feb</t>
  </si>
  <si>
    <t>13-feb</t>
  </si>
  <si>
    <t>Fecha</t>
  </si>
  <si>
    <t>Total Gastado</t>
  </si>
  <si>
    <t>M. Pago</t>
  </si>
  <si>
    <t>Válido</t>
  </si>
  <si>
    <t>Galletas</t>
  </si>
  <si>
    <t>Flores</t>
  </si>
  <si>
    <t>Tarjeta D</t>
  </si>
  <si>
    <t>Seven</t>
  </si>
  <si>
    <t>Comida Ra</t>
  </si>
  <si>
    <t>Comida parte I</t>
  </si>
  <si>
    <t>Desayuno-Cena parte II</t>
  </si>
  <si>
    <t>Tarjeta C</t>
  </si>
  <si>
    <t>Insumos tienda</t>
  </si>
  <si>
    <t>Pollo Rostizado</t>
  </si>
  <si>
    <t>Leche y pan</t>
  </si>
  <si>
    <t>Pan Feria</t>
  </si>
  <si>
    <t>Chapata</t>
  </si>
  <si>
    <t>Recarga</t>
  </si>
  <si>
    <t>Cafés</t>
  </si>
  <si>
    <t>Album</t>
  </si>
  <si>
    <t>Amazon</t>
  </si>
  <si>
    <t>Refresco</t>
  </si>
  <si>
    <t>Tabnine</t>
  </si>
  <si>
    <t>Canva</t>
  </si>
  <si>
    <t>Starbucks</t>
  </si>
  <si>
    <t>Helado</t>
  </si>
  <si>
    <t>Leches</t>
  </si>
  <si>
    <t>kfc</t>
  </si>
  <si>
    <t>Queso + coca</t>
  </si>
  <si>
    <t>Pechuga + Tienda + Fruta +  Quecas</t>
  </si>
  <si>
    <t>Viri refresco</t>
  </si>
  <si>
    <t>Café olla + frio + coca</t>
  </si>
  <si>
    <t>Jabones</t>
  </si>
  <si>
    <t>Burrito</t>
  </si>
  <si>
    <t>Préstamo Leo</t>
  </si>
  <si>
    <t>Suerox + gansitos + corte</t>
  </si>
  <si>
    <t>Guitarra</t>
  </si>
  <si>
    <t>fantasma</t>
  </si>
  <si>
    <t>Cena</t>
  </si>
  <si>
    <t>Burger King</t>
  </si>
  <si>
    <t>Farmacia</t>
  </si>
  <si>
    <t>Refri chesco</t>
  </si>
  <si>
    <t>Anticipo</t>
  </si>
  <si>
    <t>Pago Curso</t>
  </si>
  <si>
    <t>Total</t>
  </si>
  <si>
    <t>Comida Raquel</t>
  </si>
  <si>
    <t>Google workspace</t>
  </si>
  <si>
    <t>Parque</t>
  </si>
  <si>
    <t>Google bussines</t>
  </si>
  <si>
    <t>Alitas</t>
  </si>
  <si>
    <t>Pago Esa</t>
  </si>
  <si>
    <t>Plaza</t>
  </si>
  <si>
    <t>Pago Alan</t>
  </si>
  <si>
    <t>14-feb</t>
  </si>
  <si>
    <t>15-feb</t>
  </si>
  <si>
    <t>16-feb</t>
  </si>
  <si>
    <t>17-feb</t>
  </si>
  <si>
    <t>19-feb</t>
  </si>
  <si>
    <t>20-feb</t>
  </si>
  <si>
    <t>21-feb</t>
  </si>
  <si>
    <t>22-feb</t>
  </si>
  <si>
    <t>23-feb</t>
  </si>
  <si>
    <t>24-feb</t>
  </si>
  <si>
    <t>25-feb</t>
  </si>
  <si>
    <t>26-feb</t>
  </si>
  <si>
    <t>27-feb</t>
  </si>
  <si>
    <t>28-feb</t>
  </si>
  <si>
    <t>01-mar</t>
  </si>
  <si>
    <t>02-mar</t>
  </si>
  <si>
    <t>03-mar</t>
  </si>
  <si>
    <t>04-mar</t>
  </si>
  <si>
    <t>05-mar</t>
  </si>
  <si>
    <t>06-mar</t>
  </si>
  <si>
    <t>07-mar</t>
  </si>
  <si>
    <t>08-mar</t>
  </si>
  <si>
    <t>09-mar</t>
  </si>
  <si>
    <t>10-mar</t>
  </si>
  <si>
    <t>11-mar</t>
  </si>
  <si>
    <t>12-mar</t>
  </si>
  <si>
    <t>13-mar</t>
  </si>
  <si>
    <t>Salida</t>
  </si>
  <si>
    <t>Febrero</t>
  </si>
  <si>
    <t>Lu.</t>
  </si>
  <si>
    <t>Ma.</t>
  </si>
  <si>
    <t>Mi.</t>
  </si>
  <si>
    <t>Ju.</t>
  </si>
  <si>
    <t>Vi.</t>
  </si>
  <si>
    <t>Sá.</t>
  </si>
  <si>
    <t>Do.</t>
  </si>
  <si>
    <t/>
  </si>
  <si>
    <t>Marzo</t>
  </si>
  <si>
    <t>Enero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</si>
  <si>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</si>
  <si>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</si>
  <si>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</si>
  <si>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</si>
  <si>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</si>
  <si>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</si>
  <si>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</si>
  <si>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</si>
  <si>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</si>
  <si>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2025</t>
  </si>
  <si>
    <t>Ahorro</t>
  </si>
  <si>
    <t>Categoría</t>
  </si>
  <si>
    <t>Gasto</t>
  </si>
  <si>
    <t>Ppto</t>
  </si>
  <si>
    <t>Balance</t>
  </si>
  <si>
    <t>Gastos</t>
  </si>
  <si>
    <t>Salario</t>
  </si>
  <si>
    <t>Concepto</t>
  </si>
  <si>
    <t>Monto</t>
  </si>
  <si>
    <t>Ahorro Acumulado</t>
  </si>
  <si>
    <t>Ingreso Extra</t>
  </si>
  <si>
    <t>Pago TDC mes T-1</t>
  </si>
  <si>
    <t>Compra MSI</t>
  </si>
  <si>
    <t>Porcentajes</t>
  </si>
  <si>
    <t>Gasto Fijo</t>
  </si>
  <si>
    <t>%</t>
  </si>
  <si>
    <t>Gastos Variables</t>
  </si>
  <si>
    <t>Tipo</t>
  </si>
  <si>
    <t>Validador</t>
  </si>
  <si>
    <t>Gasto Corriente</t>
  </si>
  <si>
    <t>Variación</t>
  </si>
  <si>
    <t>Totales</t>
  </si>
  <si>
    <t>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</si>
</sst>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* #,##0_-;\-* #,##0_-;_-* &quot;-&quot;??_-;_-@_-"/>
    <numFmt numFmtId="166" formatCode="d"/>
    <numFmt numFmtId="167" formatCode="_-* #,##0.000_-;\-* #,##0.000_-;_-* &quot;-&quot;??_-;_-@_-"/>
  </numFmts>
  <fonts count="20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7" tint="-0.499984740745262"/>
      <name val="Aptos Display"/>
      <family val="2"/>
      <scheme val="major"/>
    </font>
    <font>
      <sz val="10"/>
      <color theme="0"/>
      <name val="Aptos Display"/>
      <family val="2"/>
      <scheme val="major"/>
    </font>
    <font>
      <sz val="12"/>
      <color theme="1" tint="0.1499984740745262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theme="7" tint="-0.499984740745262"/>
      <name val="Aptos Display"/>
      <family val="2"/>
      <scheme val="major"/>
    </font>
    <font>
      <b/>
      <sz val="16"/>
      <color theme="7" tint="-0.499984740745262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9"/>
      <color theme="3" tint="-0.249977111117893"/>
      <name val="Aptos Narrow"/>
      <family val="2"/>
      <scheme val="minor"/>
    </font>
    <font>
      <b/>
      <sz val="20"/>
      <color theme="7" tint="-0.499984740745262"/>
      <name val="Aptos Display"/>
      <family val="2"/>
      <scheme val="major"/>
    </font>
    <font>
      <b/>
      <sz val="16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4659260841701"/>
        <bgColor indexed="65"/>
      </patternFill>
    </fill>
    <fill>
      <patternFill patternType="lightDown">
        <fgColor theme="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6" tint="-0.499984740745262"/>
        <bgColor indexed="65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249977111117893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249977111117893"/>
      </left>
      <right style="thin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19">
      <alignment horizontal="center" vertical="center"/>
    </xf>
    <xf numFmtId="0" fontId="9" fillId="9" borderId="19">
      <alignment horizontal="center" vertical="center"/>
    </xf>
    <xf numFmtId="0" fontId="10" fillId="10" borderId="19" applyNumberFormat="0">
      <alignment horizontal="center" vertical="center"/>
    </xf>
    <xf numFmtId="0" fontId="8" fillId="12" borderId="19">
      <alignment horizontal="center" vertical="center"/>
    </xf>
    <xf numFmtId="0" fontId="14" fillId="0" borderId="19" applyNumberFormat="0">
      <alignment horizontal="center" vertical="center"/>
    </xf>
    <xf numFmtId="0" fontId="9" fillId="13" borderId="19" applyNumberFormat="0">
      <alignment horizontal="center" vertical="center"/>
    </xf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3" fillId="5" borderId="1" xfId="0" applyNumberFormat="1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14" fontId="0" fillId="6" borderId="1" xfId="0" applyNumberFormat="1" applyFill="1" applyBorder="1"/>
    <xf numFmtId="0" fontId="0" fillId="6" borderId="2" xfId="0" applyFill="1" applyBorder="1"/>
    <xf numFmtId="0" fontId="0" fillId="6" borderId="3" xfId="0" applyFill="1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14" fontId="1" fillId="5" borderId="1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4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5" fontId="0" fillId="0" borderId="8" xfId="1" applyNumberFormat="1" applyFont="1" applyBorder="1"/>
    <xf numFmtId="16" fontId="0" fillId="0" borderId="9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/>
    </xf>
    <xf numFmtId="166" fontId="7" fillId="0" borderId="19" xfId="3" applyNumberFormat="1" applyFont="1" applyFill="1">
      <alignment horizontal="center" vertical="center"/>
    </xf>
    <xf numFmtId="166" fontId="7" fillId="8" borderId="19" xfId="3" applyNumberFormat="1" applyFont="1" applyFill="1">
      <alignment horizontal="center" vertical="center"/>
    </xf>
    <xf numFmtId="166" fontId="7" fillId="0" borderId="20" xfId="4" applyNumberFormat="1" applyFont="1" applyFill="1" applyBorder="1">
      <alignment horizontal="center" vertical="center"/>
    </xf>
    <xf numFmtId="166" fontId="7" fillId="0" borderId="21" xfId="4" applyNumberFormat="1" applyFont="1" applyFill="1" applyBorder="1">
      <alignment horizontal="center" vertical="center"/>
    </xf>
    <xf numFmtId="166" fontId="7" fillId="0" borderId="21" xfId="5" applyNumberFormat="1" applyFont="1" applyFill="1" applyBorder="1">
      <alignment horizontal="center" vertical="center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166" fontId="7" fillId="0" borderId="19" xfId="4" applyNumberFormat="1" applyFont="1" applyFill="1">
      <alignment horizontal="center" vertical="center"/>
    </xf>
    <xf numFmtId="166" fontId="7" fillId="0" borderId="19" xfId="5" applyNumberFormat="1" applyFont="1" applyFill="1">
      <alignment horizontal="center" vertical="center"/>
    </xf>
    <xf numFmtId="166" fontId="7" fillId="0" borderId="19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166" fontId="7" fillId="11" borderId="19" xfId="3" applyNumberFormat="1" applyFont="1" applyFill="1">
      <alignment horizontal="center" vertical="center"/>
    </xf>
    <xf numFmtId="0" fontId="12" fillId="0" borderId="0" xfId="0" applyFont="1" applyAlignment="1">
      <alignment vertical="top"/>
    </xf>
    <xf numFmtId="0" fontId="13" fillId="0" borderId="0" xfId="0" applyFont="1"/>
    <xf numFmtId="166" fontId="7" fillId="0" borderId="23" xfId="0" applyNumberFormat="1" applyFont="1" applyBorder="1" applyAlignment="1">
      <alignment horizontal="center" vertical="center"/>
    </xf>
    <xf numFmtId="166" fontId="7" fillId="0" borderId="23" xfId="6" applyNumberFormat="1" applyFont="1" applyFill="1" applyBorder="1">
      <alignment horizontal="center" vertical="center"/>
    </xf>
    <xf numFmtId="166" fontId="7" fillId="0" borderId="23" xfId="7" applyNumberFormat="1" applyFont="1" applyBorder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19" xfId="7" applyNumberFormat="1" applyFont="1">
      <alignment horizontal="center" vertical="center"/>
    </xf>
    <xf numFmtId="166" fontId="7" fillId="0" borderId="19" xfId="6" applyNumberFormat="1" applyFont="1" applyFill="1">
      <alignment horizontal="center" vertical="center"/>
    </xf>
    <xf numFmtId="166" fontId="7" fillId="0" borderId="19" xfId="8" applyNumberFormat="1" applyFont="1" applyFill="1">
      <alignment horizontal="center" vertical="center"/>
    </xf>
    <xf numFmtId="0" fontId="7" fillId="0" borderId="0" xfId="0" applyFont="1"/>
    <xf numFmtId="49" fontId="15" fillId="0" borderId="0" xfId="0" applyNumberFormat="1" applyFont="1" applyAlignment="1">
      <alignment horizontal="center" vertical="top"/>
    </xf>
    <xf numFmtId="0" fontId="16" fillId="14" borderId="4" xfId="0" applyFont="1" applyFill="1" applyBorder="1" applyAlignment="1">
      <alignment horizontal="center"/>
    </xf>
    <xf numFmtId="0" fontId="16" fillId="14" borderId="25" xfId="0" applyFont="1" applyFill="1" applyBorder="1" applyAlignment="1">
      <alignment horizontal="center"/>
    </xf>
    <xf numFmtId="0" fontId="16" fillId="14" borderId="24" xfId="0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3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0" fontId="0" fillId="0" borderId="25" xfId="0" applyBorder="1"/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4" fillId="0" borderId="11" xfId="1" applyNumberFormat="1" applyFont="1" applyBorder="1"/>
    <xf numFmtId="0" fontId="17" fillId="0" borderId="0" xfId="0" applyFont="1" applyBorder="1" applyAlignment="1">
      <alignment vertical="center"/>
    </xf>
    <xf numFmtId="165" fontId="0" fillId="0" borderId="4" xfId="1" applyNumberFormat="1" applyFont="1" applyBorder="1"/>
    <xf numFmtId="165" fontId="4" fillId="0" borderId="4" xfId="0" applyNumberFormat="1" applyFont="1" applyBorder="1"/>
    <xf numFmtId="167" fontId="0" fillId="0" borderId="0" xfId="0" applyNumberFormat="1"/>
    <xf numFmtId="0" fontId="4" fillId="0" borderId="2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/>
    <xf numFmtId="16" fontId="0" fillId="0" borderId="13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9" fontId="0" fillId="0" borderId="0" xfId="2" applyNumberFormat="1" applyFont="1" applyBorder="1" applyAlignment="1">
      <alignment horizontal="center"/>
    </xf>
    <xf numFmtId="9" fontId="4" fillId="0" borderId="0" xfId="2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9">
    <cellStyle name="Día libre" xfId="7" xr:uid="{2B591E74-54D6-4DBA-AEA7-A97D1E865A33}"/>
    <cellStyle name="Días festivos" xfId="8" xr:uid="{F23A909D-78A0-40C1-8FDF-FF89264ADAD7}"/>
    <cellStyle name="Millares" xfId="1" builtinId="3"/>
    <cellStyle name="No laborable" xfId="5" xr:uid="{D91BC264-65F7-45B6-8F7A-0C17BB2525C4}"/>
    <cellStyle name="Normal" xfId="0" builtinId="0"/>
    <cellStyle name="Porcentaje" xfId="2" builtinId="5"/>
    <cellStyle name="Turno de día" xfId="6" xr:uid="{B116E108-CB9D-41CF-AD45-83FDD2C5FD04}"/>
    <cellStyle name="Turno de noche" xfId="4" xr:uid="{3ED5C335-701B-4913-9803-46E9F55EC631}"/>
    <cellStyle name="Turno día/noche" xfId="3" xr:uid="{6487B551-CF8F-418E-ACBF-6E6A162F3CAC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1" formatCode="dd\-mmm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alignment horizontal="center" vertical="bottom" textRotation="0" wrapText="0" indent="0" justifyLastLine="0" shrinkToFit="0" readingOrder="0"/>
    </dxf>
    <dxf>
      <numFmt numFmtId="165" formatCode="_-* #,##0_-;\-* #,##0_-;_-* &quot;-&quot;??_-;_-@_-"/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[Proyecto_Finanzas.xlsx]Ene-Feb!TablaDinámica1</c:name>
    <c:fmtId val="0"/>
  </c:pivotSource>
  <c:chart>
    <c:autoTitleDeleted val="1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circle"/>
          <c:size val="6"/>
          <c:spPr>
            <a:noFill/>
            <a:ln w="19050" cap="rnd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'Ene-Feb'!$K$2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'Ene-Feb'!$J$3:$J$25</c:f>
              <c:strCache>
                <c:ptCount val="22"/>
                <c:pt idx="0">
                  <c:v>21-ene</c:v>
                </c:pt>
                <c:pt idx="1">
                  <c:v>22-ene</c:v>
                </c:pt>
                <c:pt idx="2">
                  <c:v>23-ene</c:v>
                </c:pt>
                <c:pt idx="3">
                  <c:v>24-ene</c:v>
                </c:pt>
                <c:pt idx="4">
                  <c:v>25-ene</c:v>
                </c:pt>
                <c:pt idx="5">
                  <c:v>26-ene</c:v>
                </c:pt>
                <c:pt idx="6">
                  <c:v>27-ene</c:v>
                </c:pt>
                <c:pt idx="7">
                  <c:v>28-ene</c:v>
                </c:pt>
                <c:pt idx="8">
                  <c:v>29-ene</c:v>
                </c:pt>
                <c:pt idx="9">
                  <c:v>30-ene</c:v>
                </c:pt>
                <c:pt idx="10">
                  <c:v>31-ene</c:v>
                </c:pt>
                <c:pt idx="11">
                  <c:v>01-feb</c:v>
                </c:pt>
                <c:pt idx="12">
                  <c:v>02-feb</c:v>
                </c:pt>
                <c:pt idx="13">
                  <c:v>03-feb</c:v>
                </c:pt>
                <c:pt idx="14">
                  <c:v>04-feb</c:v>
                </c:pt>
                <c:pt idx="15">
                  <c:v>05-feb</c:v>
                </c:pt>
                <c:pt idx="16">
                  <c:v>06-feb</c:v>
                </c:pt>
                <c:pt idx="17">
                  <c:v>07-feb</c:v>
                </c:pt>
                <c:pt idx="18">
                  <c:v>08-feb</c:v>
                </c:pt>
                <c:pt idx="19">
                  <c:v>09-feb</c:v>
                </c:pt>
                <c:pt idx="20">
                  <c:v>10-feb</c:v>
                </c:pt>
                <c:pt idx="21">
                  <c:v>13-feb</c:v>
                </c:pt>
              </c:strCache>
            </c:strRef>
          </c:cat>
          <c:val>
            <c:numRef>
              <c:f>'Ene-Feb'!$K$3:$K$25</c:f>
              <c:numCache>
                <c:formatCode>_-* #,##0_-;\-* #,##0_-;_-* "-"??_-;_-@_-</c:formatCode>
                <c:ptCount val="22"/>
                <c:pt idx="0">
                  <c:v>325</c:v>
                </c:pt>
                <c:pt idx="1">
                  <c:v>400</c:v>
                </c:pt>
                <c:pt idx="2">
                  <c:v>144</c:v>
                </c:pt>
                <c:pt idx="3">
                  <c:v>74</c:v>
                </c:pt>
                <c:pt idx="4">
                  <c:v>2500</c:v>
                </c:pt>
                <c:pt idx="5">
                  <c:v>455</c:v>
                </c:pt>
                <c:pt idx="6">
                  <c:v>729</c:v>
                </c:pt>
                <c:pt idx="7">
                  <c:v>882</c:v>
                </c:pt>
                <c:pt idx="8">
                  <c:v>3124</c:v>
                </c:pt>
                <c:pt idx="9">
                  <c:v>450</c:v>
                </c:pt>
                <c:pt idx="10">
                  <c:v>1000</c:v>
                </c:pt>
                <c:pt idx="11">
                  <c:v>834</c:v>
                </c:pt>
                <c:pt idx="12">
                  <c:v>880</c:v>
                </c:pt>
                <c:pt idx="13">
                  <c:v>960</c:v>
                </c:pt>
                <c:pt idx="14">
                  <c:v>236</c:v>
                </c:pt>
                <c:pt idx="15">
                  <c:v>50</c:v>
                </c:pt>
                <c:pt idx="16">
                  <c:v>125</c:v>
                </c:pt>
                <c:pt idx="17">
                  <c:v>220</c:v>
                </c:pt>
                <c:pt idx="18">
                  <c:v>484</c:v>
                </c:pt>
                <c:pt idx="19">
                  <c:v>1500</c:v>
                </c:pt>
                <c:pt idx="20">
                  <c:v>235</c:v>
                </c:pt>
                <c:pt idx="2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6-45E2-A111-DD045AB0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742117583"/>
        <c:axId val="742118063"/>
      </c:barChart>
      <c:catAx>
        <c:axId val="74211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2118063"/>
        <c:crosses val="autoZero"/>
        <c:auto val="1"/>
        <c:lblAlgn val="ctr"/>
        <c:lblOffset val="100"/>
        <c:noMultiLvlLbl val="0"/>
      </c:catAx>
      <c:valAx>
        <c:axId val="742118063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211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[Proyecto_Finanzas.xlsx]Actual!TablaDinámica8</c:name>
    <c:fmtId val="14"/>
  </c:pivotSource>
  <c:chart>
    <c:autoTitleDeleted val="1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circle"/>
          <c:size val="6"/>
          <c:spPr>
            <a:noFill/>
            <a:ln w="19050" cap="rnd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Actual!$J$2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Actual!$I$3:$I$30</c:f>
              <c:strCache>
                <c:ptCount val="27"/>
                <c:pt idx="0">
                  <c:v>14-feb</c:v>
                </c:pt>
                <c:pt idx="1">
                  <c:v>15-feb</c:v>
                </c:pt>
                <c:pt idx="2">
                  <c:v>16-feb</c:v>
                </c:pt>
                <c:pt idx="3">
                  <c:v>17-feb</c:v>
                </c:pt>
                <c:pt idx="4">
                  <c:v>19-feb</c:v>
                </c:pt>
                <c:pt idx="5">
                  <c:v>20-feb</c:v>
                </c:pt>
                <c:pt idx="6">
                  <c:v>21-feb</c:v>
                </c:pt>
                <c:pt idx="7">
                  <c:v>22-feb</c:v>
                </c:pt>
                <c:pt idx="8">
                  <c:v>23-feb</c:v>
                </c:pt>
                <c:pt idx="9">
                  <c:v>24-feb</c:v>
                </c:pt>
                <c:pt idx="10">
                  <c:v>25-feb</c:v>
                </c:pt>
                <c:pt idx="11">
                  <c:v>26-feb</c:v>
                </c:pt>
                <c:pt idx="12">
                  <c:v>27-feb</c:v>
                </c:pt>
                <c:pt idx="13">
                  <c:v>28-feb</c:v>
                </c:pt>
                <c:pt idx="14">
                  <c:v>01-mar</c:v>
                </c:pt>
                <c:pt idx="15">
                  <c:v>02-mar</c:v>
                </c:pt>
                <c:pt idx="16">
                  <c:v>03-mar</c:v>
                </c:pt>
                <c:pt idx="17">
                  <c:v>04-mar</c:v>
                </c:pt>
                <c:pt idx="18">
                  <c:v>05-mar</c:v>
                </c:pt>
                <c:pt idx="19">
                  <c:v>06-mar</c:v>
                </c:pt>
                <c:pt idx="20">
                  <c:v>07-mar</c:v>
                </c:pt>
                <c:pt idx="21">
                  <c:v>08-mar</c:v>
                </c:pt>
                <c:pt idx="22">
                  <c:v>09-mar</c:v>
                </c:pt>
                <c:pt idx="23">
                  <c:v>10-mar</c:v>
                </c:pt>
                <c:pt idx="24">
                  <c:v>11-mar</c:v>
                </c:pt>
                <c:pt idx="25">
                  <c:v>12-mar</c:v>
                </c:pt>
                <c:pt idx="26">
                  <c:v>13-mar</c:v>
                </c:pt>
              </c:strCache>
            </c:strRef>
          </c:cat>
          <c:val>
            <c:numRef>
              <c:f>Actual!$J$3:$J$30</c:f>
              <c:numCache>
                <c:formatCode>_-* #,##0_-;\-* #,##0_-;_-* "-"??_-;_-@_-</c:formatCode>
                <c:ptCount val="27"/>
                <c:pt idx="0">
                  <c:v>492</c:v>
                </c:pt>
                <c:pt idx="1">
                  <c:v>982</c:v>
                </c:pt>
                <c:pt idx="2">
                  <c:v>1400</c:v>
                </c:pt>
                <c:pt idx="3">
                  <c:v>82</c:v>
                </c:pt>
                <c:pt idx="4">
                  <c:v>191</c:v>
                </c:pt>
                <c:pt idx="5">
                  <c:v>473</c:v>
                </c:pt>
                <c:pt idx="6">
                  <c:v>199</c:v>
                </c:pt>
                <c:pt idx="7">
                  <c:v>1209</c:v>
                </c:pt>
                <c:pt idx="8">
                  <c:v>1400</c:v>
                </c:pt>
                <c:pt idx="9">
                  <c:v>581</c:v>
                </c:pt>
                <c:pt idx="10">
                  <c:v>1000</c:v>
                </c:pt>
                <c:pt idx="11">
                  <c:v>865</c:v>
                </c:pt>
                <c:pt idx="12">
                  <c:v>811</c:v>
                </c:pt>
                <c:pt idx="13">
                  <c:v>2665</c:v>
                </c:pt>
                <c:pt idx="14">
                  <c:v>600</c:v>
                </c:pt>
                <c:pt idx="15">
                  <c:v>1890</c:v>
                </c:pt>
                <c:pt idx="16">
                  <c:v>906</c:v>
                </c:pt>
                <c:pt idx="17">
                  <c:v>1540</c:v>
                </c:pt>
                <c:pt idx="18">
                  <c:v>100</c:v>
                </c:pt>
                <c:pt idx="19">
                  <c:v>2578</c:v>
                </c:pt>
                <c:pt idx="20">
                  <c:v>619</c:v>
                </c:pt>
                <c:pt idx="21">
                  <c:v>2050</c:v>
                </c:pt>
                <c:pt idx="22">
                  <c:v>847</c:v>
                </c:pt>
                <c:pt idx="23">
                  <c:v>1900</c:v>
                </c:pt>
                <c:pt idx="24">
                  <c:v>1185</c:v>
                </c:pt>
                <c:pt idx="25">
                  <c:v>800</c:v>
                </c:pt>
                <c:pt idx="2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E-47BD-A306-6D1ABCB67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129614735"/>
        <c:axId val="1129615215"/>
      </c:barChart>
      <c:catAx>
        <c:axId val="112961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9615215"/>
        <c:crosses val="autoZero"/>
        <c:auto val="1"/>
        <c:lblAlgn val="ctr"/>
        <c:lblOffset val="100"/>
        <c:noMultiLvlLbl val="0"/>
      </c:catAx>
      <c:valAx>
        <c:axId val="1129615215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961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99060</xdr:colOff>
      <xdr:row>17</xdr:row>
      <xdr:rowOff>76200</xdr:rowOff>
    </xdr:from>
    <xdr:to>
      <xdr:col>15</xdr:col>
      <xdr:colOff>388620</xdr:colOff>
      <xdr:row>24</xdr:row>
      <xdr:rowOff>167640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630C8-2FF1-94FD-F801-6527500B0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129540</xdr:colOff>
      <xdr:row>18</xdr:row>
      <xdr:rowOff>7620</xdr:rowOff>
    </xdr:from>
    <xdr:to>
      <xdr:col>13</xdr:col>
      <xdr:colOff>365760</xdr:colOff>
      <xdr:row>26</xdr:row>
      <xdr:rowOff>22860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AA490B-1871-F1BC-5AE8-DA19EAEF8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a\Documents\_Administraci&#243;n\Vistazo%20del%20calendario%20del%20trabajo%20Calendario.xlsx" TargetMode="External"/><Relationship Id="rId1" Type="http://schemas.openxmlformats.org/officeDocument/2006/relationships/externalLinkPath" Target="/Users/luisa/Documents/_Administraci&#243;n/Vistazo%20del%20calendario%20del%20trabajo%20Calend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endario de trabajo por turno"/>
      <sheetName val="Patrón de turnos"/>
    </sheetNames>
    <sheetDataSet>
      <sheetData sheetId="0"/>
      <sheetData sheetId="1">
        <row r="4">
          <cell r="C4" t="str">
            <v>D</v>
          </cell>
        </row>
        <row r="5">
          <cell r="C5" t="str">
            <v>N</v>
          </cell>
        </row>
        <row r="6">
          <cell r="C6" t="str">
            <v>C</v>
          </cell>
        </row>
        <row r="9">
          <cell r="C9">
            <v>45658</v>
          </cell>
        </row>
        <row r="11">
          <cell r="C11" t="str">
            <v>DDDDxxNNNNxxDDDxNNNxxxDDxNNx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Apáez" id="{4EC61A46-432C-4D62-BF67-DDD517AE8545}" userId="c84f47c1ec74ba2b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Apáez" refreshedDate="45728.904684606481" createdVersion="8" refreshedVersion="8" minRefreshableVersion="3" recordCount="75" xr:uid="{857ABD01-10C4-40A1-BF3C-D211AA10C095}">
  <cacheSource type="worksheet">
    <worksheetSource name="Tabla4"/>
  </cacheSource>
  <cacheFields count="8">
    <cacheField name="FECHA" numFmtId="14">
      <sharedItems containsSemiMixedTypes="0" containsNonDate="0" containsDate="1" containsString="0" minDate="2025-02-14T00:00:00" maxDate="2025-03-14T00:00:00" count="27">
        <d v="2025-02-14T00:00:00"/>
        <d v="2025-02-15T00:00:00"/>
        <d v="2025-02-16T00:00:00"/>
        <d v="2025-02-17T00:00:00"/>
        <d v="2025-02-19T00:00:00"/>
        <d v="2025-02-20T00:00:00"/>
        <d v="2025-02-21T00:00:00"/>
        <d v="2025-02-22T00:00:00"/>
        <d v="2025-02-23T00:00:00"/>
        <d v="2025-02-24T00:00:00"/>
        <d v="2025-02-25T00:00:00"/>
        <d v="2025-02-26T00:00:00"/>
        <d v="2025-02-27T00:00:00"/>
        <d v="2025-02-28T00:00:00"/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9T00:00:00"/>
        <d v="2025-03-08T00:00:00"/>
        <d v="2025-03-12T00:00:00"/>
        <d v="2025-03-11T00:00:00"/>
        <d v="2025-03-10T00:00:00"/>
        <d v="2025-03-13T00:00:00"/>
      </sharedItems>
      <fieldGroup par="7"/>
    </cacheField>
    <cacheField name="DESCRIPCIÓN" numFmtId="0">
      <sharedItems/>
    </cacheField>
    <cacheField name="MONTO" numFmtId="0">
      <sharedItems containsSemiMixedTypes="0" containsString="0" containsNumber="1" containsInteger="1" minValue="20" maxValue="1200"/>
    </cacheField>
    <cacheField name="¿ERA NECESARIO?" numFmtId="0">
      <sharedItems count="2">
        <s v="si"/>
        <s v="no"/>
      </sharedItems>
    </cacheField>
    <cacheField name="CATEGORÍA" numFmtId="0">
      <sharedItems count="7">
        <s v="Cena-Desayuno"/>
        <s v="Novios"/>
        <s v="Otros"/>
        <s v="Comida"/>
        <s v="Oficina"/>
        <s v="Servicios"/>
        <s v="Luis"/>
      </sharedItems>
    </cacheField>
    <cacheField name="CATEGORÍA2" numFmtId="0">
      <sharedItems count="3">
        <s v="Efectivo"/>
        <s v="Tarjeta D"/>
        <s v="Tarjeta C"/>
      </sharedItems>
    </cacheField>
    <cacheField name="Días (FECHA)" numFmtId="0" databaseField="0">
      <fieldGroup base="0">
        <rangePr groupBy="days" startDate="2025-02-14T00:00:00" endDate="2025-03-14T00:00:00"/>
        <groupItems count="368">
          <s v="&lt;14/02/2025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4/03/2025"/>
        </groupItems>
      </fieldGroup>
    </cacheField>
    <cacheField name="Meses (FECHA)" numFmtId="0" databaseField="0">
      <fieldGroup base="0">
        <rangePr groupBy="months" startDate="2025-02-14T00:00:00" endDate="2025-03-14T00:00:00"/>
        <groupItems count="14">
          <s v="&lt;14/02/2025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4/03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Apáez" refreshedDate="45729.323837962962" createdVersion="8" refreshedVersion="8" minRefreshableVersion="3" recordCount="51" xr:uid="{AA42A889-27AA-4AA4-9CE8-2C14276D7CFD}">
  <cacheSource type="worksheet">
    <worksheetSource ref="C3:H54" sheet="Ene-Feb"/>
  </cacheSource>
  <cacheFields count="8">
    <cacheField name="FECHA" numFmtId="14">
      <sharedItems containsSemiMixedTypes="0" containsNonDate="0" containsDate="1" containsString="0" minDate="2025-01-21T00:00:00" maxDate="2025-02-14T00:00:00" count="22"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3T00:00:00"/>
      </sharedItems>
      <fieldGroup par="7"/>
    </cacheField>
    <cacheField name="DESCRIPCIÓN" numFmtId="0">
      <sharedItems/>
    </cacheField>
    <cacheField name="MONTO" numFmtId="0">
      <sharedItems containsSemiMixedTypes="0" containsString="0" containsNumber="1" containsInteger="1" minValue="25" maxValue="1500"/>
    </cacheField>
    <cacheField name="¿ERA NECESARIO?" numFmtId="0">
      <sharedItems count="2">
        <s v="si"/>
        <s v="no"/>
      </sharedItems>
    </cacheField>
    <cacheField name="CATEGORÍA" numFmtId="0">
      <sharedItems count="7">
        <s v="Cena-Desayuno"/>
        <s v="Otros"/>
        <s v="Comida"/>
        <s v="Oficina"/>
        <s v="Novios"/>
        <s v="Luis"/>
        <s v="Servicios"/>
      </sharedItems>
    </cacheField>
    <cacheField name="CATEGORÍA2" numFmtId="0">
      <sharedItems count="2">
        <s v="Efectivo"/>
        <s v="Tarjeta"/>
      </sharedItems>
    </cacheField>
    <cacheField name="Días (FECHA)" numFmtId="0" databaseField="0">
      <fieldGroup base="0">
        <rangePr groupBy="days" startDate="2025-01-21T00:00:00" endDate="2025-02-14T00:00:00"/>
        <groupItems count="368">
          <s v="&lt;21/01/2025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4/02/2025"/>
        </groupItems>
      </fieldGroup>
    </cacheField>
    <cacheField name="Meses (FECHA)" numFmtId="0" databaseField="0">
      <fieldGroup base="0">
        <rangePr groupBy="months" startDate="2025-01-21T00:00:00" endDate="2025-02-14T00:00:00"/>
        <groupItems count="14">
          <s v="&lt;21/01/2025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4/02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s v="Galletas"/>
    <n v="62"/>
    <x v="0"/>
    <x v="0"/>
    <x v="0"/>
  </r>
  <r>
    <x v="0"/>
    <s v="Flores"/>
    <n v="430"/>
    <x v="0"/>
    <x v="1"/>
    <x v="1"/>
  </r>
  <r>
    <x v="1"/>
    <s v="Cine"/>
    <n v="360"/>
    <x v="0"/>
    <x v="1"/>
    <x v="0"/>
  </r>
  <r>
    <x v="1"/>
    <s v="Seven"/>
    <n v="70"/>
    <x v="1"/>
    <x v="2"/>
    <x v="0"/>
  </r>
  <r>
    <x v="1"/>
    <s v="Galletas"/>
    <n v="52"/>
    <x v="0"/>
    <x v="0"/>
    <x v="0"/>
  </r>
  <r>
    <x v="1"/>
    <s v="Comida Raquel"/>
    <n v="500"/>
    <x v="0"/>
    <x v="3"/>
    <x v="0"/>
  </r>
  <r>
    <x v="2"/>
    <s v="Comida parte I"/>
    <n v="900"/>
    <x v="0"/>
    <x v="3"/>
    <x v="0"/>
  </r>
  <r>
    <x v="2"/>
    <s v="Desayuno-Cena parte II"/>
    <n v="300"/>
    <x v="0"/>
    <x v="0"/>
    <x v="0"/>
  </r>
  <r>
    <x v="2"/>
    <s v="Google workspace"/>
    <n v="200"/>
    <x v="0"/>
    <x v="2"/>
    <x v="2"/>
  </r>
  <r>
    <x v="3"/>
    <s v="Cafés"/>
    <n v="20"/>
    <x v="1"/>
    <x v="4"/>
    <x v="2"/>
  </r>
  <r>
    <x v="3"/>
    <s v="Tienda"/>
    <n v="62"/>
    <x v="0"/>
    <x v="0"/>
    <x v="1"/>
  </r>
  <r>
    <x v="4"/>
    <s v="Insumos tienda"/>
    <n v="191"/>
    <x v="0"/>
    <x v="0"/>
    <x v="1"/>
  </r>
  <r>
    <x v="5"/>
    <s v="Insumos tienda"/>
    <n v="123"/>
    <x v="0"/>
    <x v="0"/>
    <x v="1"/>
  </r>
  <r>
    <x v="6"/>
    <s v="Amazom Prime"/>
    <n v="99"/>
    <x v="1"/>
    <x v="2"/>
    <x v="2"/>
  </r>
  <r>
    <x v="7"/>
    <s v="Pollo Rostizado"/>
    <n v="139"/>
    <x v="0"/>
    <x v="3"/>
    <x v="2"/>
  </r>
  <r>
    <x v="7"/>
    <s v="Podólogo"/>
    <n v="800"/>
    <x v="0"/>
    <x v="2"/>
    <x v="0"/>
  </r>
  <r>
    <x v="7"/>
    <s v="Leche y pan"/>
    <n v="150"/>
    <x v="0"/>
    <x v="0"/>
    <x v="0"/>
  </r>
  <r>
    <x v="7"/>
    <s v="Pan Feria"/>
    <n v="120"/>
    <x v="0"/>
    <x v="0"/>
    <x v="0"/>
  </r>
  <r>
    <x v="6"/>
    <s v="Chapata"/>
    <n v="100"/>
    <x v="0"/>
    <x v="4"/>
    <x v="0"/>
  </r>
  <r>
    <x v="5"/>
    <s v="Tacos"/>
    <n v="350"/>
    <x v="1"/>
    <x v="3"/>
    <x v="0"/>
  </r>
  <r>
    <x v="8"/>
    <s v="Comida"/>
    <n v="1200"/>
    <x v="0"/>
    <x v="3"/>
    <x v="0"/>
  </r>
  <r>
    <x v="8"/>
    <s v="Recarga"/>
    <n v="200"/>
    <x v="0"/>
    <x v="2"/>
    <x v="1"/>
  </r>
  <r>
    <x v="9"/>
    <s v="Cafés"/>
    <n v="105"/>
    <x v="1"/>
    <x v="4"/>
    <x v="2"/>
  </r>
  <r>
    <x v="9"/>
    <s v="Comida"/>
    <n v="147"/>
    <x v="1"/>
    <x v="4"/>
    <x v="2"/>
  </r>
  <r>
    <x v="9"/>
    <s v="Album"/>
    <n v="229"/>
    <x v="0"/>
    <x v="1"/>
    <x v="2"/>
  </r>
  <r>
    <x v="9"/>
    <s v="Amazon"/>
    <n v="100"/>
    <x v="1"/>
    <x v="2"/>
    <x v="2"/>
  </r>
  <r>
    <x v="10"/>
    <s v="Parque"/>
    <n v="1000"/>
    <x v="0"/>
    <x v="1"/>
    <x v="0"/>
  </r>
  <r>
    <x v="11"/>
    <s v="Comida"/>
    <n v="152"/>
    <x v="0"/>
    <x v="3"/>
    <x v="1"/>
  </r>
  <r>
    <x v="11"/>
    <s v="Tacos"/>
    <n v="250"/>
    <x v="1"/>
    <x v="1"/>
    <x v="1"/>
  </r>
  <r>
    <x v="11"/>
    <s v="Refresco"/>
    <n v="59"/>
    <x v="1"/>
    <x v="1"/>
    <x v="1"/>
  </r>
  <r>
    <x v="11"/>
    <s v="Google bussines"/>
    <n v="220"/>
    <x v="0"/>
    <x v="2"/>
    <x v="2"/>
  </r>
  <r>
    <x v="11"/>
    <s v="Tabnine"/>
    <n v="184"/>
    <x v="0"/>
    <x v="2"/>
    <x v="2"/>
  </r>
  <r>
    <x v="12"/>
    <s v="Netflix"/>
    <n v="329"/>
    <x v="1"/>
    <x v="2"/>
    <x v="2"/>
  </r>
  <r>
    <x v="12"/>
    <s v="Canva"/>
    <n v="150"/>
    <x v="0"/>
    <x v="2"/>
    <x v="2"/>
  </r>
  <r>
    <x v="12"/>
    <s v="Oxxo"/>
    <n v="139"/>
    <x v="1"/>
    <x v="2"/>
    <x v="2"/>
  </r>
  <r>
    <x v="12"/>
    <s v="Starbucks"/>
    <n v="193"/>
    <x v="1"/>
    <x v="2"/>
    <x v="2"/>
  </r>
  <r>
    <x v="13"/>
    <s v="Cine"/>
    <n v="800"/>
    <x v="0"/>
    <x v="2"/>
    <x v="0"/>
  </r>
  <r>
    <x v="13"/>
    <s v="Galletas"/>
    <n v="80"/>
    <x v="0"/>
    <x v="0"/>
    <x v="0"/>
  </r>
  <r>
    <x v="13"/>
    <s v="Helado"/>
    <n v="170"/>
    <x v="0"/>
    <x v="0"/>
    <x v="0"/>
  </r>
  <r>
    <x v="13"/>
    <s v="Leches"/>
    <n v="165"/>
    <x v="0"/>
    <x v="0"/>
    <x v="0"/>
  </r>
  <r>
    <x v="13"/>
    <s v="kfc"/>
    <n v="600"/>
    <x v="1"/>
    <x v="1"/>
    <x v="2"/>
  </r>
  <r>
    <x v="13"/>
    <s v="Internet"/>
    <n v="850"/>
    <x v="0"/>
    <x v="5"/>
    <x v="0"/>
  </r>
  <r>
    <x v="14"/>
    <s v="Queso + coca"/>
    <n v="100"/>
    <x v="1"/>
    <x v="0"/>
    <x v="0"/>
  </r>
  <r>
    <x v="14"/>
    <s v="Comida Ra"/>
    <n v="500"/>
    <x v="0"/>
    <x v="3"/>
    <x v="0"/>
  </r>
  <r>
    <x v="15"/>
    <s v="Pechuga + Tienda + Fruta +  Quecas"/>
    <n v="550"/>
    <x v="0"/>
    <x v="3"/>
    <x v="0"/>
  </r>
  <r>
    <x v="15"/>
    <s v="Viri refresco"/>
    <n v="140"/>
    <x v="1"/>
    <x v="4"/>
    <x v="0"/>
  </r>
  <r>
    <x v="15"/>
    <s v="Cena"/>
    <n v="1200"/>
    <x v="1"/>
    <x v="1"/>
    <x v="0"/>
  </r>
  <r>
    <x v="16"/>
    <s v="Café olla + frio + coca"/>
    <n v="80"/>
    <x v="0"/>
    <x v="0"/>
    <x v="0"/>
  </r>
  <r>
    <x v="16"/>
    <s v="Galletas"/>
    <n v="66"/>
    <x v="0"/>
    <x v="0"/>
    <x v="0"/>
  </r>
  <r>
    <x v="16"/>
    <s v="Jabones"/>
    <n v="760"/>
    <x v="0"/>
    <x v="2"/>
    <x v="2"/>
  </r>
  <r>
    <x v="17"/>
    <s v="Burrito"/>
    <n v="280"/>
    <x v="0"/>
    <x v="1"/>
    <x v="2"/>
  </r>
  <r>
    <x v="17"/>
    <s v="Préstamo Leo"/>
    <n v="600"/>
    <x v="1"/>
    <x v="2"/>
    <x v="1"/>
  </r>
  <r>
    <x v="17"/>
    <s v="Comida"/>
    <n v="500"/>
    <x v="0"/>
    <x v="3"/>
    <x v="0"/>
  </r>
  <r>
    <x v="17"/>
    <s v="Suerox + gansitos + corte"/>
    <n v="160"/>
    <x v="0"/>
    <x v="6"/>
    <x v="0"/>
  </r>
  <r>
    <x v="18"/>
    <s v="Tacos"/>
    <n v="100"/>
    <x v="0"/>
    <x v="6"/>
    <x v="0"/>
  </r>
  <r>
    <x v="19"/>
    <s v="Alitas"/>
    <n v="266"/>
    <x v="1"/>
    <x v="6"/>
    <x v="2"/>
  </r>
  <r>
    <x v="19"/>
    <s v="Cafés"/>
    <n v="75"/>
    <x v="1"/>
    <x v="6"/>
    <x v="2"/>
  </r>
  <r>
    <x v="19"/>
    <s v="Guitarra"/>
    <n v="1137"/>
    <x v="1"/>
    <x v="6"/>
    <x v="2"/>
  </r>
  <r>
    <x v="19"/>
    <s v="fantasma"/>
    <n v="500"/>
    <x v="0"/>
    <x v="6"/>
    <x v="0"/>
  </r>
  <r>
    <x v="19"/>
    <s v="Pago Esa"/>
    <n v="600"/>
    <x v="0"/>
    <x v="6"/>
    <x v="1"/>
  </r>
  <r>
    <x v="20"/>
    <s v="Comida"/>
    <n v="200"/>
    <x v="0"/>
    <x v="6"/>
    <x v="0"/>
  </r>
  <r>
    <x v="20"/>
    <s v="Cena"/>
    <n v="419"/>
    <x v="1"/>
    <x v="1"/>
    <x v="1"/>
  </r>
  <r>
    <x v="21"/>
    <s v="Burger King"/>
    <n v="315"/>
    <x v="1"/>
    <x v="1"/>
    <x v="2"/>
  </r>
  <r>
    <x v="21"/>
    <s v="Farmacia"/>
    <n v="312"/>
    <x v="1"/>
    <x v="1"/>
    <x v="2"/>
  </r>
  <r>
    <x v="22"/>
    <s v="Plaza"/>
    <n v="750"/>
    <x v="0"/>
    <x v="1"/>
    <x v="0"/>
  </r>
  <r>
    <x v="22"/>
    <s v="Refri chesco"/>
    <n v="300"/>
    <x v="0"/>
    <x v="2"/>
    <x v="0"/>
  </r>
  <r>
    <x v="22"/>
    <s v="Comida"/>
    <n v="1000"/>
    <x v="0"/>
    <x v="3"/>
    <x v="0"/>
  </r>
  <r>
    <x v="21"/>
    <s v="Museo"/>
    <n v="220"/>
    <x v="0"/>
    <x v="1"/>
    <x v="0"/>
  </r>
  <r>
    <x v="23"/>
    <s v="Comida"/>
    <n v="500"/>
    <x v="0"/>
    <x v="3"/>
    <x v="0"/>
  </r>
  <r>
    <x v="24"/>
    <s v="Pago Alan"/>
    <n v="1000"/>
    <x v="0"/>
    <x v="2"/>
    <x v="0"/>
  </r>
  <r>
    <x v="23"/>
    <s v="Tienda"/>
    <n v="300"/>
    <x v="0"/>
    <x v="0"/>
    <x v="0"/>
  </r>
  <r>
    <x v="25"/>
    <s v="Anticipo"/>
    <n v="1000"/>
    <x v="0"/>
    <x v="1"/>
    <x v="1"/>
  </r>
  <r>
    <x v="25"/>
    <s v="Pago Curso"/>
    <n v="900"/>
    <x v="0"/>
    <x v="6"/>
    <x v="1"/>
  </r>
  <r>
    <x v="24"/>
    <s v="Cafés"/>
    <n v="185"/>
    <x v="1"/>
    <x v="4"/>
    <x v="2"/>
  </r>
  <r>
    <x v="26"/>
    <s v="Cafés"/>
    <n v="120"/>
    <x v="0"/>
    <x v="4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s v="Tacos"/>
    <n v="165"/>
    <x v="0"/>
    <x v="0"/>
    <x v="0"/>
  </r>
  <r>
    <x v="0"/>
    <s v="Medicamentos"/>
    <n v="90"/>
    <x v="0"/>
    <x v="1"/>
    <x v="0"/>
  </r>
  <r>
    <x v="0"/>
    <s v="Pan"/>
    <n v="70"/>
    <x v="0"/>
    <x v="0"/>
    <x v="0"/>
  </r>
  <r>
    <x v="1"/>
    <s v="Pan Hamburguesa "/>
    <n v="45"/>
    <x v="0"/>
    <x v="2"/>
    <x v="0"/>
  </r>
  <r>
    <x v="1"/>
    <s v="Coca Cola"/>
    <n v="25"/>
    <x v="1"/>
    <x v="2"/>
    <x v="0"/>
  </r>
  <r>
    <x v="1"/>
    <s v="Amazom Prime"/>
    <n v="30"/>
    <x v="1"/>
    <x v="1"/>
    <x v="0"/>
  </r>
  <r>
    <x v="1"/>
    <s v="Sat Licencia"/>
    <n v="70"/>
    <x v="0"/>
    <x v="1"/>
    <x v="0"/>
  </r>
  <r>
    <x v="1"/>
    <s v="Tacos"/>
    <n v="230"/>
    <x v="1"/>
    <x v="3"/>
    <x v="0"/>
  </r>
  <r>
    <x v="2"/>
    <s v="Oxxo cafés"/>
    <n v="60"/>
    <x v="1"/>
    <x v="0"/>
    <x v="0"/>
  </r>
  <r>
    <x v="2"/>
    <s v="Oxxo cafés"/>
    <n v="84"/>
    <x v="1"/>
    <x v="3"/>
    <x v="0"/>
  </r>
  <r>
    <x v="3"/>
    <s v="Cafés seven"/>
    <n v="74"/>
    <x v="0"/>
    <x v="4"/>
    <x v="0"/>
  </r>
  <r>
    <x v="4"/>
    <s v="Salida"/>
    <n v="1200"/>
    <x v="0"/>
    <x v="4"/>
    <x v="0"/>
  </r>
  <r>
    <x v="4"/>
    <s v="Podólogo"/>
    <n v="800"/>
    <x v="0"/>
    <x v="5"/>
    <x v="0"/>
  </r>
  <r>
    <x v="4"/>
    <s v="Tenencia"/>
    <n v="500"/>
    <x v="0"/>
    <x v="5"/>
    <x v="1"/>
  </r>
  <r>
    <x v="5"/>
    <s v="Desayuno Dinamos"/>
    <n v="300"/>
    <x v="0"/>
    <x v="5"/>
    <x v="0"/>
  </r>
  <r>
    <x v="5"/>
    <s v="Comida"/>
    <n v="155"/>
    <x v="0"/>
    <x v="2"/>
    <x v="0"/>
  </r>
  <r>
    <x v="6"/>
    <s v="Oxxo+Cafés+Dulces"/>
    <n v="160"/>
    <x v="1"/>
    <x v="3"/>
    <x v="1"/>
  </r>
  <r>
    <x v="6"/>
    <s v="Chapata + coca"/>
    <n v="130"/>
    <x v="1"/>
    <x v="3"/>
    <x v="0"/>
  </r>
  <r>
    <x v="6"/>
    <s v="Café starbuck"/>
    <n v="74"/>
    <x v="1"/>
    <x v="3"/>
    <x v="0"/>
  </r>
  <r>
    <x v="6"/>
    <s v="Comida"/>
    <n v="125"/>
    <x v="0"/>
    <x v="3"/>
    <x v="1"/>
  </r>
  <r>
    <x v="6"/>
    <s v="Café + Clase"/>
    <n v="240"/>
    <x v="0"/>
    <x v="1"/>
    <x v="1"/>
  </r>
  <r>
    <x v="7"/>
    <s v="Comida Raque"/>
    <n v="500"/>
    <x v="0"/>
    <x v="2"/>
    <x v="0"/>
  </r>
  <r>
    <x v="7"/>
    <s v="Desayuno-Cena tienda"/>
    <n v="265"/>
    <x v="0"/>
    <x v="0"/>
    <x v="0"/>
  </r>
  <r>
    <x v="7"/>
    <s v="Cena y desayuno"/>
    <n v="117"/>
    <x v="0"/>
    <x v="0"/>
    <x v="0"/>
  </r>
  <r>
    <x v="8"/>
    <s v="Internet"/>
    <n v="850"/>
    <x v="0"/>
    <x v="6"/>
    <x v="0"/>
  </r>
  <r>
    <x v="8"/>
    <s v="canva"/>
    <n v="150"/>
    <x v="0"/>
    <x v="6"/>
    <x v="1"/>
  </r>
  <r>
    <x v="8"/>
    <s v="cumpleaños fer"/>
    <n v="800"/>
    <x v="1"/>
    <x v="2"/>
    <x v="1"/>
  </r>
  <r>
    <x v="8"/>
    <s v="Café curso"/>
    <n v="174"/>
    <x v="0"/>
    <x v="1"/>
    <x v="1"/>
  </r>
  <r>
    <x v="8"/>
    <s v="Uber"/>
    <n v="100"/>
    <x v="1"/>
    <x v="2"/>
    <x v="0"/>
  </r>
  <r>
    <x v="8"/>
    <s v="Netflix"/>
    <n v="350"/>
    <x v="1"/>
    <x v="1"/>
    <x v="1"/>
  </r>
  <r>
    <x v="8"/>
    <s v="Pago curso"/>
    <n v="700"/>
    <x v="0"/>
    <x v="1"/>
    <x v="1"/>
  </r>
  <r>
    <x v="9"/>
    <s v="Comida"/>
    <n v="350"/>
    <x v="1"/>
    <x v="2"/>
    <x v="0"/>
  </r>
  <r>
    <x v="9"/>
    <s v="Extras ofi"/>
    <n v="100"/>
    <x v="1"/>
    <x v="3"/>
    <x v="0"/>
  </r>
  <r>
    <x v="10"/>
    <s v="Comida"/>
    <n v="1000"/>
    <x v="0"/>
    <x v="2"/>
    <x v="0"/>
  </r>
  <r>
    <x v="11"/>
    <s v="Comida"/>
    <n v="584"/>
    <x v="0"/>
    <x v="4"/>
    <x v="1"/>
  </r>
  <r>
    <x v="11"/>
    <s v="Gasolina"/>
    <n v="250"/>
    <x v="0"/>
    <x v="1"/>
    <x v="0"/>
  </r>
  <r>
    <x v="12"/>
    <s v="Plaza"/>
    <n v="300"/>
    <x v="0"/>
    <x v="4"/>
    <x v="0"/>
  </r>
  <r>
    <x v="12"/>
    <s v="Kfc"/>
    <n v="580"/>
    <x v="0"/>
    <x v="4"/>
    <x v="0"/>
  </r>
  <r>
    <x v="13"/>
    <s v="Cine"/>
    <n v="680"/>
    <x v="0"/>
    <x v="4"/>
    <x v="0"/>
  </r>
  <r>
    <x v="13"/>
    <s v="Botanas"/>
    <n v="200"/>
    <x v="0"/>
    <x v="4"/>
    <x v="1"/>
  </r>
  <r>
    <x v="13"/>
    <s v="Cafés seven"/>
    <n v="80"/>
    <x v="0"/>
    <x v="0"/>
    <x v="0"/>
  </r>
  <r>
    <x v="14"/>
    <s v="Insumos tienda botanas/desayuno"/>
    <n v="180"/>
    <x v="0"/>
    <x v="0"/>
    <x v="0"/>
  </r>
  <r>
    <x v="14"/>
    <s v="Botanas Alan"/>
    <n v="56"/>
    <x v="1"/>
    <x v="1"/>
    <x v="1"/>
  </r>
  <r>
    <x v="15"/>
    <s v="Coca cola y leche"/>
    <n v="50"/>
    <x v="0"/>
    <x v="0"/>
    <x v="1"/>
  </r>
  <r>
    <x v="16"/>
    <s v="Cafés "/>
    <n v="125"/>
    <x v="0"/>
    <x v="1"/>
    <x v="1"/>
  </r>
  <r>
    <x v="17"/>
    <s v="Desayuno"/>
    <n v="220"/>
    <x v="0"/>
    <x v="0"/>
    <x v="1"/>
  </r>
  <r>
    <x v="18"/>
    <s v="Uber"/>
    <n v="270"/>
    <x v="1"/>
    <x v="0"/>
    <x v="1"/>
  </r>
  <r>
    <x v="18"/>
    <s v="Tienda"/>
    <n v="214"/>
    <x v="0"/>
    <x v="0"/>
    <x v="1"/>
  </r>
  <r>
    <x v="19"/>
    <s v="Comida semana"/>
    <n v="1500"/>
    <x v="0"/>
    <x v="2"/>
    <x v="0"/>
  </r>
  <r>
    <x v="20"/>
    <s v="Uber"/>
    <n v="235"/>
    <x v="1"/>
    <x v="0"/>
    <x v="1"/>
  </r>
  <r>
    <x v="21"/>
    <s v="Oficina gasto"/>
    <n v="166"/>
    <x v="1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AAD4F0-1192-4A19-B3A8-172F0DF23AF9}" name="TablaDinámica4" cacheId="2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M. Pago">
  <location ref="N10:O17" firstHeaderRow="1" firstDataRow="1" firstDataCol="1"/>
  <pivotFields count="8">
    <pivotField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dataField="1" showAll="0"/>
    <pivotField showAll="0"/>
    <pivotField axis="axisRow" showAll="0" sortType="ascending">
      <items count="8">
        <item x="0"/>
        <item x="2"/>
        <item x="5"/>
        <item x="4"/>
        <item x="3"/>
        <item x="1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4"/>
  </rowFields>
  <rowItems count="7">
    <i>
      <x v="4"/>
    </i>
    <i>
      <x v="6"/>
    </i>
    <i>
      <x v="2"/>
    </i>
    <i>
      <x/>
    </i>
    <i>
      <x v="5"/>
    </i>
    <i>
      <x v="3"/>
    </i>
    <i>
      <x v="1"/>
    </i>
  </rowItems>
  <colItems count="1">
    <i/>
  </colItems>
  <dataFields count="1">
    <dataField name="Suma de MONTO" fld="2" baseField="0" baseItem="0"/>
  </dataFields>
  <formats count="1">
    <format dxfId="4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56EBF-68BC-49FB-BFF4-50FBD2040647}" name="TablaDinámica3" cacheId="2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M. Pago">
  <location ref="N6:O8" firstHeaderRow="1" firstDataRow="1" firstDataCol="1"/>
  <pivotFields count="8">
    <pivotField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dataField="1" showAll="0"/>
    <pivotField showAll="0"/>
    <pivotField showAll="0"/>
    <pivotField axis="axisRow" showAll="0">
      <items count="3">
        <item x="0"/>
        <item x="1"/>
        <item t="default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5"/>
  </rowFields>
  <rowItems count="2">
    <i>
      <x/>
    </i>
    <i>
      <x v="1"/>
    </i>
  </rowItems>
  <colItems count="1">
    <i/>
  </colItems>
  <dataFields count="1">
    <dataField name="Suma de MONTO" fld="2" baseField="0" baseItem="0"/>
  </dataFields>
  <formats count="1">
    <format dxfId="4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533005-707D-44CA-B469-C2F08BAFBBE5}" name="TablaDinámica2" cacheId="2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Válido">
  <location ref="N2:O4" firstHeaderRow="1" firstDataRow="1" firstDataCol="1"/>
  <pivotFields count="8">
    <pivotField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dataField="1" showAll="0"/>
    <pivotField axis="axisRow" showAll="0">
      <items count="3">
        <item x="1"/>
        <item x="0"/>
        <item t="default"/>
      </items>
    </pivotField>
    <pivotField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2">
    <i>
      <x/>
    </i>
    <i>
      <x v="1"/>
    </i>
  </rowItems>
  <colItems count="1">
    <i/>
  </colItems>
  <dataFields count="1">
    <dataField name="Suma de MONTO" fld="2" baseField="0" baseItem="0"/>
  </dataFields>
  <formats count="1">
    <format dxfId="4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0B6D79-83A2-42BB-BB5D-FCE9272AE0B0}" name="TablaDinámica1" cacheId="2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4" rowHeaderCaption="Fecha">
  <location ref="J2:K25" firstHeaderRow="1" firstDataRow="1" firstDataCol="1"/>
  <pivotFields count="8">
    <pivotField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dataField="1" showAll="0"/>
    <pivotField showAll="0"/>
    <pivotField showAll="0"/>
    <pivotField showAll="0"/>
    <pivotField axis="axisRow"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6"/>
  </rowFields>
  <rowItems count="23"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3"/>
    </i>
    <i t="grand">
      <x/>
    </i>
  </rowItems>
  <colItems count="1">
    <i/>
  </colItems>
  <dataFields count="1">
    <dataField name="Total Gastado" fld="2" baseField="0" baseItem="0" numFmtId="165"/>
  </dataFields>
  <formats count="1">
    <format dxfId="49">
      <pivotArea outline="0" collapsedLevelsAreSubtotals="1" fieldPosition="0"/>
    </format>
  </formats>
  <conditionalFormats count="1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FFB853-D9FE-4E5A-B2C3-9B70A90786F7}" name="TablaDinámica5" cacheId="2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M. Pago">
  <location ref="L11:M18" firstHeaderRow="1" firstDataRow="1" firstDataCol="1"/>
  <pivotFields count="8">
    <pivotField numFmtId="1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dataField="1" showAll="0"/>
    <pivotField showAll="0"/>
    <pivotField axis="axisRow" showAll="0">
      <items count="8">
        <item x="0"/>
        <item x="3"/>
        <item x="6"/>
        <item x="1"/>
        <item x="4"/>
        <item x="2"/>
        <item x="5"/>
        <item t="default"/>
      </items>
    </pivotField>
    <pivotField showAll="0"/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Suma de MONTO" fld="2" baseField="0" baseItem="0"/>
  </dataFields>
  <formats count="1">
    <format dxfId="3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816168-30F6-4862-8CBC-27207E8BD273}" name="TablaDinámica8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6" rowHeaderCaption="Fecha">
  <location ref="I2:J30" firstHeaderRow="1" firstDataRow="1" firstDataCol="1"/>
  <pivotFields count="8">
    <pivotField numFmtId="1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dataField="1" showAll="0"/>
    <pivotField showAll="0"/>
    <pivotField showAll="0"/>
    <pivotField showAll="0"/>
    <pivotField axis="axisRow"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6"/>
  </rowFields>
  <rowItems count="28">
    <i>
      <x v="44"/>
    </i>
    <i>
      <x v="45"/>
    </i>
    <i>
      <x v="46"/>
    </i>
    <i>
      <x v="47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Items count="1">
    <i/>
  </colItems>
  <dataFields count="1">
    <dataField name="Total Gastado" fld="2" baseField="0" baseItem="0" numFmtId="165"/>
  </dataFields>
  <formats count="1">
    <format dxfId="38">
      <pivotArea outline="0" collapsedLevelsAreSubtotals="1" fieldPosition="0"/>
    </format>
  </formats>
  <conditionalFormats count="1">
    <conditionalFormat priority="1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2BB22-DCCA-4C58-85C9-20003D609CB2}" name="TablaDinámica7" cacheId="2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Válido">
  <location ref="L2:M4" firstHeaderRow="1" firstDataRow="1" firstDataCol="1"/>
  <pivotFields count="8">
    <pivotField numFmtId="1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dataField="1" showAll="0"/>
    <pivotField axis="axisRow" showAll="0">
      <items count="3">
        <item x="1"/>
        <item x="0"/>
        <item t="default"/>
      </items>
    </pivotField>
    <pivotField showAll="0"/>
    <pivotField showAll="0"/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2">
    <i>
      <x/>
    </i>
    <i>
      <x v="1"/>
    </i>
  </rowItems>
  <colItems count="1">
    <i/>
  </colItems>
  <dataFields count="1">
    <dataField name="Suma de MONTO" fld="2" baseField="0" baseItem="0"/>
  </dataFields>
  <formats count="1">
    <format dxfId="3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DA8925-7BA3-4D45-B18E-02B0363BB424}" name="TablaDinámica6" cacheId="2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rowHeaderCaption="M. Pago">
  <location ref="L6:M9" firstHeaderRow="1" firstDataRow="1" firstDataCol="1"/>
  <pivotFields count="8">
    <pivotField numFmtId="1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dataField="1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5"/>
  </rowFields>
  <rowItems count="3">
    <i>
      <x/>
    </i>
    <i>
      <x v="1"/>
    </i>
    <i>
      <x v="2"/>
    </i>
  </rowItems>
  <colItems count="1">
    <i/>
  </colItems>
  <dataFields count="1">
    <dataField name="Suma de MONTO" fld="2" baseField="0" baseItem="0"/>
  </dataFields>
  <formats count="1">
    <format dxfId="4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88E029-B5DB-4374-BFBB-FB8BDE1A5B1D}" name="Tabla4" displayName="Tabla4" ref="B2:G77" totalsRowShown="0" headerRowBorderDxfId="44" tableBorderDxfId="45">
  <autoFilter ref="B2:G77" xr:uid="{2388E029-B5DB-4374-BFBB-FB8BDE1A5B1D}"/>
  <tableColumns count="6">
    <tableColumn id="1" xr3:uid="{10DAD4E4-FFD8-44DF-99A6-B20CF88E1C81}" name="FECHA"/>
    <tableColumn id="2" xr3:uid="{08B032A4-2D8F-46F6-B063-73E2ED70A3D9}" name="DESCRIPCIÓN"/>
    <tableColumn id="3" xr3:uid="{322DA31F-E792-4E83-A2FC-61E06FB4CE73}" name="MONTO" totalsRowDxfId="42"/>
    <tableColumn id="4" xr3:uid="{18A1DF0C-42DF-4F26-AAD4-A8B5F985ED48}" name="¿ERA NECESARIO?"/>
    <tableColumn id="5" xr3:uid="{4C493B89-E23D-4F4A-91C7-E2AAAF3922BD}" name="CATEGORÍA"/>
    <tableColumn id="6" xr3:uid="{4C492786-90B9-4CDA-A3D0-9210488300A8}" name="CATEGORÍA2" dataDxfId="43" totalsRowDxfId="4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7E28B3-E608-47F3-BB77-D480F1B2DA55}" name="Tabla2" displayName="Tabla2" ref="C2:G11" totalsRowShown="0" headerRowDxfId="11" headerRowBorderDxfId="15" tableBorderDxfId="16">
  <autoFilter ref="C2:G11" xr:uid="{7E7E28B3-E608-47F3-BB77-D480F1B2DA55}"/>
  <tableColumns count="5">
    <tableColumn id="1" xr3:uid="{F21C58B0-1D31-4476-95E7-8BE351F8C1C1}" name="Categoría" dataDxfId="14"/>
    <tableColumn id="2" xr3:uid="{A37E7FF7-4C60-45DA-8A33-684DA07365F9}" name="Gasto Corriente" dataDxfId="13" dataCellStyle="Millares">
      <calculatedColumnFormula>SUMIF(Actual!F:F,Ppto!C3,Actual!D:D)</calculatedColumnFormula>
    </tableColumn>
    <tableColumn id="3" xr3:uid="{13BDA35D-0AA5-4544-B4F4-CBF196CA04ED}" name="Ppto" dataDxfId="12" dataCellStyle="Millares">
      <calculatedColumnFormula>VLOOKUP(C3,Input!$F$5:$G$13,2,0)</calculatedColumnFormula>
    </tableColumn>
    <tableColumn id="4" xr3:uid="{001BB40C-BBF7-49E9-A52C-C34BBFAE2F25}" name="Variación" dataDxfId="0" dataCellStyle="Millares">
      <calculatedColumnFormula>E3-D3</calculatedColumnFormula>
    </tableColumn>
    <tableColumn id="5" xr3:uid="{FEEB39C1-4096-4670-BA04-885BCAAF5F11}" name="Porcentual" dataDxfId="5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5-03-13T14:06:36.39" personId="{4EC61A46-432C-4D62-BF67-DDD517AE8545}" id="{E4D4F23A-B582-472C-B668-FC07564D55A3}">
    <text>A 6 meses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6" Type="http://schemas.openxmlformats.org/officeDocument/2006/relationships/table" Target="../tables/table1.xml"/><Relationship Id="rId5" Type="http://schemas.openxmlformats.org/officeDocument/2006/relationships/drawing" Target="../drawings/drawing2.xml"/><Relationship Id="rId4" Type="http://schemas.openxmlformats.org/officeDocument/2006/relationships/pivotTable" Target="../pivotTables/pivot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2D24-908D-4E31-80F7-EF5470A17235}">
  <dimension ref="B2:D14"/>
  <sheetViews>
    <sheetView zoomScale="110" zoomScaleNormal="110" workbookViewId="0">
      <selection activeCell="C16" sqref="C16"/>
    </sheetView>
  </sheetViews>
  <sheetFormatPr baseColWidth="10" defaultRowHeight="14.4" x14ac:dyDescent="0.3"/>
  <cols>
    <col min="2" max="2" width="7.33203125" style="1" bestFit="1" customWidth="1"/>
    <col min="3" max="3" width="80.77734375" bestFit="1" customWidth="1"/>
    <col min="4" max="4" width="19.44140625" customWidth="1"/>
  </cols>
  <sheetData>
    <row r="2" spans="2:4" ht="18" x14ac:dyDescent="0.35">
      <c r="B2" s="2" t="s">
        <v>0</v>
      </c>
      <c r="C2" s="2" t="s">
        <v>1</v>
      </c>
      <c r="D2" s="2" t="s">
        <v>4</v>
      </c>
    </row>
    <row r="3" spans="2:4" x14ac:dyDescent="0.3">
      <c r="B3" s="1">
        <v>1</v>
      </c>
      <c r="C3" s="1" t="s">
        <v>2</v>
      </c>
      <c r="D3" s="1" t="s">
        <v>3</v>
      </c>
    </row>
    <row r="4" spans="2:4" x14ac:dyDescent="0.3">
      <c r="B4" s="1">
        <v>2</v>
      </c>
      <c r="C4" s="1" t="s">
        <v>6</v>
      </c>
      <c r="D4" s="1" t="s">
        <v>5</v>
      </c>
    </row>
    <row r="5" spans="2:4" x14ac:dyDescent="0.3">
      <c r="B5" s="1">
        <v>3</v>
      </c>
      <c r="C5" s="1" t="s">
        <v>8</v>
      </c>
      <c r="D5" s="1" t="s">
        <v>7</v>
      </c>
    </row>
    <row r="6" spans="2:4" x14ac:dyDescent="0.3">
      <c r="B6" s="1">
        <v>4</v>
      </c>
      <c r="C6" s="1" t="s">
        <v>10</v>
      </c>
      <c r="D6" s="1" t="s">
        <v>9</v>
      </c>
    </row>
    <row r="7" spans="2:4" x14ac:dyDescent="0.3">
      <c r="B7" s="3">
        <v>5</v>
      </c>
      <c r="C7" s="3" t="s">
        <v>12</v>
      </c>
      <c r="D7" s="3" t="s">
        <v>11</v>
      </c>
    </row>
    <row r="8" spans="2:4" x14ac:dyDescent="0.3">
      <c r="B8" s="3">
        <v>6</v>
      </c>
      <c r="C8" s="3" t="s">
        <v>13</v>
      </c>
      <c r="D8" s="3" t="s">
        <v>11</v>
      </c>
    </row>
    <row r="9" spans="2:4" x14ac:dyDescent="0.3">
      <c r="B9" s="3">
        <v>7</v>
      </c>
      <c r="C9" s="3" t="s">
        <v>14</v>
      </c>
      <c r="D9" s="3" t="s">
        <v>11</v>
      </c>
    </row>
    <row r="10" spans="2:4" x14ac:dyDescent="0.3">
      <c r="B10" s="3">
        <v>8</v>
      </c>
      <c r="C10" s="3" t="s">
        <v>15</v>
      </c>
      <c r="D10" s="3" t="s">
        <v>11</v>
      </c>
    </row>
    <row r="11" spans="2:4" x14ac:dyDescent="0.3">
      <c r="B11" s="3">
        <v>9</v>
      </c>
      <c r="C11" s="3" t="s">
        <v>16</v>
      </c>
      <c r="D11" s="3" t="s">
        <v>11</v>
      </c>
    </row>
    <row r="12" spans="2:4" x14ac:dyDescent="0.3">
      <c r="C12" s="1"/>
      <c r="D12" s="1"/>
    </row>
    <row r="13" spans="2:4" x14ac:dyDescent="0.3">
      <c r="C13" s="1"/>
      <c r="D13" s="1"/>
    </row>
    <row r="14" spans="2:4" x14ac:dyDescent="0.3">
      <c r="C14" s="1"/>
      <c r="D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8EFE-5359-46CC-8B9C-B844AF6C577A}">
  <dimension ref="C2:O54"/>
  <sheetViews>
    <sheetView showGridLines="0" topLeftCell="B1" workbookViewId="0">
      <selection activeCell="K4" sqref="K4"/>
    </sheetView>
  </sheetViews>
  <sheetFormatPr baseColWidth="10" defaultRowHeight="14.4" x14ac:dyDescent="0.3"/>
  <cols>
    <col min="1" max="1" width="7" customWidth="1"/>
    <col min="2" max="2" width="5.5546875" customWidth="1"/>
    <col min="3" max="3" width="10.33203125" bestFit="1" customWidth="1"/>
    <col min="4" max="4" width="28.5546875" bestFit="1" customWidth="1"/>
    <col min="5" max="5" width="7.33203125" bestFit="1" customWidth="1"/>
    <col min="6" max="6" width="16.21875" style="1" bestFit="1" customWidth="1"/>
    <col min="7" max="7" width="13.77734375" bestFit="1" customWidth="1"/>
    <col min="8" max="8" width="11.6640625" bestFit="1" customWidth="1"/>
    <col min="10" max="10" width="11.5546875" bestFit="1" customWidth="1"/>
    <col min="11" max="11" width="12.44140625" bestFit="1" customWidth="1"/>
    <col min="12" max="12" width="12.44140625" customWidth="1"/>
    <col min="13" max="13" width="6.109375" customWidth="1"/>
    <col min="14" max="14" width="8.5546875" bestFit="1" customWidth="1"/>
    <col min="15" max="15" width="14.88671875" bestFit="1" customWidth="1"/>
  </cols>
  <sheetData>
    <row r="2" spans="3:15" ht="18" x14ac:dyDescent="0.35">
      <c r="C2" s="13" t="s">
        <v>68</v>
      </c>
      <c r="D2" s="14"/>
      <c r="E2" s="14"/>
      <c r="F2" s="14"/>
      <c r="G2" s="14"/>
      <c r="H2" s="14"/>
      <c r="J2" s="18" t="s">
        <v>100</v>
      </c>
      <c r="K2" t="s">
        <v>101</v>
      </c>
      <c r="N2" s="18" t="s">
        <v>103</v>
      </c>
      <c r="O2" t="s">
        <v>77</v>
      </c>
    </row>
    <row r="3" spans="3:15" x14ac:dyDescent="0.3">
      <c r="C3" s="4" t="s">
        <v>17</v>
      </c>
      <c r="D3" s="5" t="s">
        <v>18</v>
      </c>
      <c r="E3" s="5" t="s">
        <v>19</v>
      </c>
      <c r="F3" s="15" t="s">
        <v>69</v>
      </c>
      <c r="G3" s="5" t="s">
        <v>20</v>
      </c>
      <c r="H3" s="6" t="s">
        <v>21</v>
      </c>
      <c r="J3" s="19" t="s">
        <v>78</v>
      </c>
      <c r="K3" s="20">
        <v>325</v>
      </c>
      <c r="L3" s="20"/>
      <c r="N3" s="19" t="s">
        <v>32</v>
      </c>
      <c r="O3" s="20">
        <v>3220</v>
      </c>
    </row>
    <row r="4" spans="3:15" x14ac:dyDescent="0.3">
      <c r="C4" s="7">
        <v>45678</v>
      </c>
      <c r="D4" s="8" t="s">
        <v>22</v>
      </c>
      <c r="E4" s="8">
        <v>165</v>
      </c>
      <c r="F4" s="16" t="s">
        <v>23</v>
      </c>
      <c r="G4" s="8" t="s">
        <v>24</v>
      </c>
      <c r="H4" s="9" t="s">
        <v>25</v>
      </c>
      <c r="J4" s="19" t="s">
        <v>79</v>
      </c>
      <c r="K4" s="20">
        <v>400</v>
      </c>
      <c r="L4" s="20"/>
      <c r="N4" s="19" t="s">
        <v>23</v>
      </c>
      <c r="O4" s="20">
        <v>12553</v>
      </c>
    </row>
    <row r="5" spans="3:15" x14ac:dyDescent="0.3">
      <c r="C5" s="10">
        <v>45678</v>
      </c>
      <c r="D5" s="11" t="s">
        <v>26</v>
      </c>
      <c r="E5" s="11">
        <v>90</v>
      </c>
      <c r="F5" s="17" t="s">
        <v>23</v>
      </c>
      <c r="G5" s="11" t="s">
        <v>27</v>
      </c>
      <c r="H5" s="12" t="s">
        <v>25</v>
      </c>
      <c r="J5" s="19" t="s">
        <v>80</v>
      </c>
      <c r="K5" s="20">
        <v>144</v>
      </c>
      <c r="L5" s="20"/>
    </row>
    <row r="6" spans="3:15" x14ac:dyDescent="0.3">
      <c r="C6" s="7">
        <v>45678</v>
      </c>
      <c r="D6" s="8" t="s">
        <v>28</v>
      </c>
      <c r="E6" s="8">
        <v>70</v>
      </c>
      <c r="F6" s="16" t="s">
        <v>23</v>
      </c>
      <c r="G6" s="8" t="s">
        <v>24</v>
      </c>
      <c r="H6" s="9" t="s">
        <v>25</v>
      </c>
      <c r="J6" s="19" t="s">
        <v>81</v>
      </c>
      <c r="K6" s="20">
        <v>74</v>
      </c>
      <c r="L6" s="20"/>
      <c r="N6" s="18" t="s">
        <v>102</v>
      </c>
      <c r="O6" t="s">
        <v>77</v>
      </c>
    </row>
    <row r="7" spans="3:15" x14ac:dyDescent="0.3">
      <c r="C7" s="10">
        <v>45679</v>
      </c>
      <c r="D7" s="11" t="s">
        <v>29</v>
      </c>
      <c r="E7" s="11">
        <v>45</v>
      </c>
      <c r="F7" s="17" t="s">
        <v>23</v>
      </c>
      <c r="G7" s="11" t="s">
        <v>30</v>
      </c>
      <c r="H7" s="12" t="s">
        <v>25</v>
      </c>
      <c r="J7" s="19" t="s">
        <v>82</v>
      </c>
      <c r="K7" s="20">
        <v>2500</v>
      </c>
      <c r="L7" s="20"/>
      <c r="N7" s="19" t="s">
        <v>25</v>
      </c>
      <c r="O7" s="20">
        <v>10454</v>
      </c>
    </row>
    <row r="8" spans="3:15" x14ac:dyDescent="0.3">
      <c r="C8" s="7">
        <v>45679</v>
      </c>
      <c r="D8" s="8" t="s">
        <v>31</v>
      </c>
      <c r="E8" s="8">
        <v>25</v>
      </c>
      <c r="F8" s="16" t="s">
        <v>32</v>
      </c>
      <c r="G8" s="8" t="s">
        <v>30</v>
      </c>
      <c r="H8" s="9" t="s">
        <v>25</v>
      </c>
      <c r="J8" s="19" t="s">
        <v>83</v>
      </c>
      <c r="K8" s="20">
        <v>455</v>
      </c>
      <c r="L8" s="20"/>
      <c r="N8" s="19" t="s">
        <v>42</v>
      </c>
      <c r="O8" s="20">
        <v>5319</v>
      </c>
    </row>
    <row r="9" spans="3:15" x14ac:dyDescent="0.3">
      <c r="C9" s="10">
        <v>45679</v>
      </c>
      <c r="D9" s="11" t="s">
        <v>70</v>
      </c>
      <c r="E9" s="11">
        <v>30</v>
      </c>
      <c r="F9" s="17" t="s">
        <v>32</v>
      </c>
      <c r="G9" s="11" t="s">
        <v>27</v>
      </c>
      <c r="H9" s="12" t="s">
        <v>25</v>
      </c>
      <c r="J9" s="19" t="s">
        <v>84</v>
      </c>
      <c r="K9" s="20">
        <v>729</v>
      </c>
      <c r="L9" s="20"/>
    </row>
    <row r="10" spans="3:15" x14ac:dyDescent="0.3">
      <c r="C10" s="7">
        <v>45679</v>
      </c>
      <c r="D10" s="8" t="s">
        <v>33</v>
      </c>
      <c r="E10" s="8">
        <v>70</v>
      </c>
      <c r="F10" s="16" t="s">
        <v>23</v>
      </c>
      <c r="G10" s="8" t="s">
        <v>27</v>
      </c>
      <c r="H10" s="9" t="s">
        <v>25</v>
      </c>
      <c r="J10" s="19" t="s">
        <v>85</v>
      </c>
      <c r="K10" s="20">
        <v>882</v>
      </c>
      <c r="L10" s="20"/>
      <c r="N10" s="18" t="s">
        <v>102</v>
      </c>
      <c r="O10" t="s">
        <v>77</v>
      </c>
    </row>
    <row r="11" spans="3:15" x14ac:dyDescent="0.3">
      <c r="C11" s="10">
        <v>45679</v>
      </c>
      <c r="D11" s="11" t="s">
        <v>22</v>
      </c>
      <c r="E11" s="11">
        <v>230</v>
      </c>
      <c r="F11" s="17" t="s">
        <v>32</v>
      </c>
      <c r="G11" s="11" t="s">
        <v>35</v>
      </c>
      <c r="H11" s="12" t="s">
        <v>25</v>
      </c>
      <c r="J11" s="19" t="s">
        <v>86</v>
      </c>
      <c r="K11" s="20">
        <v>3124</v>
      </c>
      <c r="L11" s="20"/>
      <c r="N11" s="19" t="s">
        <v>35</v>
      </c>
      <c r="O11" s="20">
        <v>903</v>
      </c>
    </row>
    <row r="12" spans="3:15" x14ac:dyDescent="0.3">
      <c r="C12" s="7">
        <v>45680</v>
      </c>
      <c r="D12" s="8" t="s">
        <v>71</v>
      </c>
      <c r="E12" s="8">
        <v>60</v>
      </c>
      <c r="F12" s="16" t="s">
        <v>32</v>
      </c>
      <c r="G12" s="8" t="s">
        <v>24</v>
      </c>
      <c r="H12" s="9" t="s">
        <v>25</v>
      </c>
      <c r="J12" s="19" t="s">
        <v>87</v>
      </c>
      <c r="K12" s="20">
        <v>450</v>
      </c>
      <c r="L12" s="20"/>
      <c r="N12" s="19" t="s">
        <v>51</v>
      </c>
      <c r="O12" s="20">
        <v>1000</v>
      </c>
    </row>
    <row r="13" spans="3:15" x14ac:dyDescent="0.3">
      <c r="C13" s="10">
        <v>45680</v>
      </c>
      <c r="D13" s="11" t="s">
        <v>71</v>
      </c>
      <c r="E13" s="11">
        <v>84</v>
      </c>
      <c r="F13" s="17" t="s">
        <v>32</v>
      </c>
      <c r="G13" s="11" t="s">
        <v>35</v>
      </c>
      <c r="H13" s="12" t="s">
        <v>25</v>
      </c>
      <c r="J13" s="19" t="s">
        <v>88</v>
      </c>
      <c r="K13" s="20">
        <v>1000</v>
      </c>
      <c r="L13" s="20"/>
      <c r="N13" s="19" t="s">
        <v>40</v>
      </c>
      <c r="O13" s="20">
        <v>1600</v>
      </c>
    </row>
    <row r="14" spans="3:15" x14ac:dyDescent="0.3">
      <c r="C14" s="7">
        <v>45681</v>
      </c>
      <c r="D14" s="8" t="s">
        <v>36</v>
      </c>
      <c r="E14" s="8">
        <v>74</v>
      </c>
      <c r="F14" s="16" t="s">
        <v>23</v>
      </c>
      <c r="G14" s="8" t="s">
        <v>37</v>
      </c>
      <c r="H14" s="9" t="s">
        <v>25</v>
      </c>
      <c r="J14" s="19" t="s">
        <v>89</v>
      </c>
      <c r="K14" s="20">
        <v>834</v>
      </c>
      <c r="L14" s="20"/>
      <c r="N14" s="19" t="s">
        <v>24</v>
      </c>
      <c r="O14" s="20">
        <v>1926</v>
      </c>
    </row>
    <row r="15" spans="3:15" x14ac:dyDescent="0.3">
      <c r="C15" s="10">
        <v>45682</v>
      </c>
      <c r="D15" s="11" t="s">
        <v>180</v>
      </c>
      <c r="E15" s="11">
        <v>1200</v>
      </c>
      <c r="F15" s="17" t="s">
        <v>23</v>
      </c>
      <c r="G15" s="11" t="s">
        <v>37</v>
      </c>
      <c r="H15" s="12" t="s">
        <v>25</v>
      </c>
      <c r="J15" s="19" t="s">
        <v>90</v>
      </c>
      <c r="K15" s="20">
        <v>880</v>
      </c>
      <c r="L15" s="20"/>
      <c r="N15" s="19" t="s">
        <v>27</v>
      </c>
      <c r="O15" s="20">
        <v>2085</v>
      </c>
    </row>
    <row r="16" spans="3:15" x14ac:dyDescent="0.3">
      <c r="C16" s="7">
        <v>45682</v>
      </c>
      <c r="D16" s="8" t="s">
        <v>39</v>
      </c>
      <c r="E16" s="8">
        <v>800</v>
      </c>
      <c r="F16" s="16" t="s">
        <v>23</v>
      </c>
      <c r="G16" s="8" t="s">
        <v>40</v>
      </c>
      <c r="H16" s="9" t="s">
        <v>25</v>
      </c>
      <c r="J16" s="19" t="s">
        <v>91</v>
      </c>
      <c r="K16" s="20">
        <v>960</v>
      </c>
      <c r="L16" s="20"/>
      <c r="N16" s="19" t="s">
        <v>37</v>
      </c>
      <c r="O16" s="20">
        <v>3618</v>
      </c>
    </row>
    <row r="17" spans="3:15" x14ac:dyDescent="0.3">
      <c r="C17" s="10">
        <v>45682</v>
      </c>
      <c r="D17" s="11" t="s">
        <v>41</v>
      </c>
      <c r="E17" s="11">
        <v>500</v>
      </c>
      <c r="F17" s="17" t="s">
        <v>23</v>
      </c>
      <c r="G17" s="11" t="s">
        <v>40</v>
      </c>
      <c r="H17" s="12" t="s">
        <v>42</v>
      </c>
      <c r="J17" s="19" t="s">
        <v>92</v>
      </c>
      <c r="K17" s="20">
        <v>236</v>
      </c>
      <c r="L17" s="20"/>
      <c r="N17" s="19" t="s">
        <v>30</v>
      </c>
      <c r="O17" s="20">
        <v>4641</v>
      </c>
    </row>
    <row r="18" spans="3:15" x14ac:dyDescent="0.3">
      <c r="C18" s="7">
        <v>45683</v>
      </c>
      <c r="D18" s="8" t="s">
        <v>72</v>
      </c>
      <c r="E18" s="8">
        <v>300</v>
      </c>
      <c r="F18" s="16" t="s">
        <v>23</v>
      </c>
      <c r="G18" s="8" t="s">
        <v>40</v>
      </c>
      <c r="H18" s="9" t="s">
        <v>25</v>
      </c>
      <c r="J18" s="19" t="s">
        <v>93</v>
      </c>
      <c r="K18" s="20">
        <v>50</v>
      </c>
      <c r="L18" s="20"/>
    </row>
    <row r="19" spans="3:15" x14ac:dyDescent="0.3">
      <c r="C19" s="10">
        <v>45683</v>
      </c>
      <c r="D19" s="11" t="s">
        <v>30</v>
      </c>
      <c r="E19" s="11">
        <v>155</v>
      </c>
      <c r="F19" s="17" t="s">
        <v>23</v>
      </c>
      <c r="G19" s="11" t="s">
        <v>30</v>
      </c>
      <c r="H19" s="12" t="s">
        <v>25</v>
      </c>
      <c r="J19" s="19" t="s">
        <v>94</v>
      </c>
      <c r="K19" s="20">
        <v>125</v>
      </c>
      <c r="L19" s="20"/>
    </row>
    <row r="20" spans="3:15" x14ac:dyDescent="0.3">
      <c r="C20" s="7">
        <v>45684</v>
      </c>
      <c r="D20" s="8" t="s">
        <v>43</v>
      </c>
      <c r="E20" s="8">
        <v>160</v>
      </c>
      <c r="F20" s="16" t="s">
        <v>32</v>
      </c>
      <c r="G20" s="8" t="s">
        <v>35</v>
      </c>
      <c r="H20" s="9" t="s">
        <v>42</v>
      </c>
      <c r="J20" s="19" t="s">
        <v>95</v>
      </c>
      <c r="K20" s="20">
        <v>220</v>
      </c>
      <c r="L20" s="20"/>
    </row>
    <row r="21" spans="3:15" x14ac:dyDescent="0.3">
      <c r="C21" s="10">
        <v>45684</v>
      </c>
      <c r="D21" s="11" t="s">
        <v>44</v>
      </c>
      <c r="E21" s="11">
        <v>130</v>
      </c>
      <c r="F21" s="17" t="s">
        <v>32</v>
      </c>
      <c r="G21" s="11" t="s">
        <v>35</v>
      </c>
      <c r="H21" s="12" t="s">
        <v>25</v>
      </c>
      <c r="J21" s="19" t="s">
        <v>96</v>
      </c>
      <c r="K21" s="20">
        <v>484</v>
      </c>
      <c r="L21" s="20"/>
    </row>
    <row r="22" spans="3:15" x14ac:dyDescent="0.3">
      <c r="C22" s="7">
        <v>45684</v>
      </c>
      <c r="D22" s="8" t="s">
        <v>45</v>
      </c>
      <c r="E22" s="8">
        <v>74</v>
      </c>
      <c r="F22" s="16" t="s">
        <v>32</v>
      </c>
      <c r="G22" s="8" t="s">
        <v>35</v>
      </c>
      <c r="H22" s="9" t="s">
        <v>25</v>
      </c>
      <c r="J22" s="19" t="s">
        <v>97</v>
      </c>
      <c r="K22" s="20">
        <v>1500</v>
      </c>
      <c r="L22" s="20"/>
    </row>
    <row r="23" spans="3:15" x14ac:dyDescent="0.3">
      <c r="C23" s="10">
        <v>45684</v>
      </c>
      <c r="D23" s="11" t="s">
        <v>30</v>
      </c>
      <c r="E23" s="11">
        <v>125</v>
      </c>
      <c r="F23" s="17" t="s">
        <v>23</v>
      </c>
      <c r="G23" s="11" t="s">
        <v>35</v>
      </c>
      <c r="H23" s="12" t="s">
        <v>42</v>
      </c>
      <c r="J23" s="19" t="s">
        <v>98</v>
      </c>
      <c r="K23" s="20">
        <v>235</v>
      </c>
      <c r="L23" s="20"/>
    </row>
    <row r="24" spans="3:15" x14ac:dyDescent="0.3">
      <c r="C24" s="7">
        <v>45684</v>
      </c>
      <c r="D24" s="8" t="s">
        <v>46</v>
      </c>
      <c r="E24" s="8">
        <v>240</v>
      </c>
      <c r="F24" s="16" t="s">
        <v>23</v>
      </c>
      <c r="G24" s="8" t="s">
        <v>27</v>
      </c>
      <c r="H24" s="9" t="s">
        <v>42</v>
      </c>
      <c r="J24" s="19" t="s">
        <v>99</v>
      </c>
      <c r="K24" s="20">
        <v>166</v>
      </c>
      <c r="L24" s="20"/>
    </row>
    <row r="25" spans="3:15" x14ac:dyDescent="0.3">
      <c r="C25" s="10">
        <v>45685</v>
      </c>
      <c r="D25" s="11" t="s">
        <v>47</v>
      </c>
      <c r="E25" s="11">
        <v>500</v>
      </c>
      <c r="F25" s="17" t="s">
        <v>23</v>
      </c>
      <c r="G25" s="11" t="s">
        <v>30</v>
      </c>
      <c r="H25" s="12" t="s">
        <v>25</v>
      </c>
      <c r="J25" s="19" t="s">
        <v>76</v>
      </c>
      <c r="K25" s="20">
        <v>15773</v>
      </c>
      <c r="L25" s="20"/>
    </row>
    <row r="26" spans="3:15" x14ac:dyDescent="0.3">
      <c r="C26" s="7">
        <v>45685</v>
      </c>
      <c r="D26" s="8" t="s">
        <v>48</v>
      </c>
      <c r="E26" s="8">
        <v>265</v>
      </c>
      <c r="F26" s="16" t="s">
        <v>23</v>
      </c>
      <c r="G26" s="8" t="s">
        <v>24</v>
      </c>
      <c r="H26" s="9" t="s">
        <v>25</v>
      </c>
    </row>
    <row r="27" spans="3:15" x14ac:dyDescent="0.3">
      <c r="C27" s="10">
        <v>45685</v>
      </c>
      <c r="D27" s="11" t="s">
        <v>49</v>
      </c>
      <c r="E27" s="11">
        <v>117</v>
      </c>
      <c r="F27" s="17" t="s">
        <v>23</v>
      </c>
      <c r="G27" s="11" t="s">
        <v>24</v>
      </c>
      <c r="H27" s="12" t="s">
        <v>25</v>
      </c>
    </row>
    <row r="28" spans="3:15" x14ac:dyDescent="0.3">
      <c r="C28" s="7">
        <v>45686</v>
      </c>
      <c r="D28" s="8" t="s">
        <v>50</v>
      </c>
      <c r="E28" s="8">
        <v>850</v>
      </c>
      <c r="F28" s="16" t="s">
        <v>23</v>
      </c>
      <c r="G28" s="8" t="s">
        <v>51</v>
      </c>
      <c r="H28" s="9" t="s">
        <v>25</v>
      </c>
    </row>
    <row r="29" spans="3:15" x14ac:dyDescent="0.3">
      <c r="C29" s="10">
        <v>45686</v>
      </c>
      <c r="D29" s="11" t="s">
        <v>52</v>
      </c>
      <c r="E29" s="11">
        <v>150</v>
      </c>
      <c r="F29" s="17" t="s">
        <v>23</v>
      </c>
      <c r="G29" s="11" t="s">
        <v>51</v>
      </c>
      <c r="H29" s="12" t="s">
        <v>42</v>
      </c>
    </row>
    <row r="30" spans="3:15" x14ac:dyDescent="0.3">
      <c r="C30" s="7">
        <v>45686</v>
      </c>
      <c r="D30" s="8" t="s">
        <v>73</v>
      </c>
      <c r="E30" s="8">
        <v>800</v>
      </c>
      <c r="F30" s="16" t="s">
        <v>32</v>
      </c>
      <c r="G30" s="8" t="s">
        <v>30</v>
      </c>
      <c r="H30" s="9" t="s">
        <v>42</v>
      </c>
    </row>
    <row r="31" spans="3:15" x14ac:dyDescent="0.3">
      <c r="C31" s="10">
        <v>45686</v>
      </c>
      <c r="D31" s="11" t="s">
        <v>53</v>
      </c>
      <c r="E31" s="11">
        <v>174</v>
      </c>
      <c r="F31" s="17" t="s">
        <v>23</v>
      </c>
      <c r="G31" s="11" t="s">
        <v>27</v>
      </c>
      <c r="H31" s="12" t="s">
        <v>42</v>
      </c>
    </row>
    <row r="32" spans="3:15" x14ac:dyDescent="0.3">
      <c r="C32" s="7">
        <v>45686</v>
      </c>
      <c r="D32" s="8" t="s">
        <v>54</v>
      </c>
      <c r="E32" s="8">
        <v>100</v>
      </c>
      <c r="F32" s="16" t="s">
        <v>32</v>
      </c>
      <c r="G32" s="8" t="s">
        <v>30</v>
      </c>
      <c r="H32" s="9" t="s">
        <v>25</v>
      </c>
    </row>
    <row r="33" spans="3:8" x14ac:dyDescent="0.3">
      <c r="C33" s="10">
        <v>45686</v>
      </c>
      <c r="D33" s="11" t="s">
        <v>55</v>
      </c>
      <c r="E33" s="11">
        <v>350</v>
      </c>
      <c r="F33" s="17" t="s">
        <v>32</v>
      </c>
      <c r="G33" s="11" t="s">
        <v>27</v>
      </c>
      <c r="H33" s="12" t="s">
        <v>42</v>
      </c>
    </row>
    <row r="34" spans="3:8" x14ac:dyDescent="0.3">
      <c r="C34" s="7">
        <v>45686</v>
      </c>
      <c r="D34" s="8" t="s">
        <v>56</v>
      </c>
      <c r="E34" s="8">
        <v>700</v>
      </c>
      <c r="F34" s="16" t="s">
        <v>23</v>
      </c>
      <c r="G34" s="8" t="s">
        <v>27</v>
      </c>
      <c r="H34" s="9" t="s">
        <v>42</v>
      </c>
    </row>
    <row r="35" spans="3:8" x14ac:dyDescent="0.3">
      <c r="C35" s="10">
        <v>45687</v>
      </c>
      <c r="D35" s="11" t="s">
        <v>30</v>
      </c>
      <c r="E35" s="11">
        <v>350</v>
      </c>
      <c r="F35" s="17" t="s">
        <v>32</v>
      </c>
      <c r="G35" s="11" t="s">
        <v>30</v>
      </c>
      <c r="H35" s="12" t="s">
        <v>25</v>
      </c>
    </row>
    <row r="36" spans="3:8" x14ac:dyDescent="0.3">
      <c r="C36" s="7">
        <v>45687</v>
      </c>
      <c r="D36" s="8" t="s">
        <v>57</v>
      </c>
      <c r="E36" s="8">
        <v>100</v>
      </c>
      <c r="F36" s="16" t="s">
        <v>32</v>
      </c>
      <c r="G36" s="8" t="s">
        <v>35</v>
      </c>
      <c r="H36" s="9" t="s">
        <v>25</v>
      </c>
    </row>
    <row r="37" spans="3:8" x14ac:dyDescent="0.3">
      <c r="C37" s="10">
        <v>45688</v>
      </c>
      <c r="D37" s="11" t="s">
        <v>30</v>
      </c>
      <c r="E37" s="11">
        <v>1000</v>
      </c>
      <c r="F37" s="17" t="s">
        <v>23</v>
      </c>
      <c r="G37" s="11" t="s">
        <v>30</v>
      </c>
      <c r="H37" s="12" t="s">
        <v>25</v>
      </c>
    </row>
    <row r="38" spans="3:8" x14ac:dyDescent="0.3">
      <c r="C38" s="7">
        <v>45689</v>
      </c>
      <c r="D38" s="8" t="s">
        <v>30</v>
      </c>
      <c r="E38" s="8">
        <v>584</v>
      </c>
      <c r="F38" s="16" t="s">
        <v>23</v>
      </c>
      <c r="G38" s="8" t="s">
        <v>37</v>
      </c>
      <c r="H38" s="9" t="s">
        <v>42</v>
      </c>
    </row>
    <row r="39" spans="3:8" x14ac:dyDescent="0.3">
      <c r="C39" s="10">
        <v>45689</v>
      </c>
      <c r="D39" s="11" t="s">
        <v>58</v>
      </c>
      <c r="E39" s="11">
        <v>250</v>
      </c>
      <c r="F39" s="17" t="s">
        <v>23</v>
      </c>
      <c r="G39" s="11" t="s">
        <v>27</v>
      </c>
      <c r="H39" s="12" t="s">
        <v>25</v>
      </c>
    </row>
    <row r="40" spans="3:8" x14ac:dyDescent="0.3">
      <c r="C40" s="7">
        <v>45690</v>
      </c>
      <c r="D40" s="8" t="s">
        <v>151</v>
      </c>
      <c r="E40" s="8">
        <v>300</v>
      </c>
      <c r="F40" s="16" t="s">
        <v>23</v>
      </c>
      <c r="G40" s="8" t="s">
        <v>37</v>
      </c>
      <c r="H40" s="9" t="s">
        <v>25</v>
      </c>
    </row>
    <row r="41" spans="3:8" x14ac:dyDescent="0.3">
      <c r="C41" s="10">
        <v>45690</v>
      </c>
      <c r="D41" s="11" t="s">
        <v>60</v>
      </c>
      <c r="E41" s="11">
        <v>580</v>
      </c>
      <c r="F41" s="17" t="s">
        <v>23</v>
      </c>
      <c r="G41" s="11" t="s">
        <v>37</v>
      </c>
      <c r="H41" s="12" t="s">
        <v>25</v>
      </c>
    </row>
    <row r="42" spans="3:8" x14ac:dyDescent="0.3">
      <c r="C42" s="7">
        <v>45691</v>
      </c>
      <c r="D42" s="8" t="s">
        <v>74</v>
      </c>
      <c r="E42" s="8">
        <v>680</v>
      </c>
      <c r="F42" s="16" t="s">
        <v>23</v>
      </c>
      <c r="G42" s="8" t="s">
        <v>37</v>
      </c>
      <c r="H42" s="9" t="s">
        <v>25</v>
      </c>
    </row>
    <row r="43" spans="3:8" x14ac:dyDescent="0.3">
      <c r="C43" s="10">
        <v>45691</v>
      </c>
      <c r="D43" s="11" t="s">
        <v>75</v>
      </c>
      <c r="E43" s="11">
        <v>200</v>
      </c>
      <c r="F43" s="17" t="s">
        <v>23</v>
      </c>
      <c r="G43" s="11" t="s">
        <v>37</v>
      </c>
      <c r="H43" s="12" t="s">
        <v>42</v>
      </c>
    </row>
    <row r="44" spans="3:8" x14ac:dyDescent="0.3">
      <c r="C44" s="7">
        <v>45691</v>
      </c>
      <c r="D44" s="8" t="s">
        <v>36</v>
      </c>
      <c r="E44" s="8">
        <v>80</v>
      </c>
      <c r="F44" s="16" t="s">
        <v>23</v>
      </c>
      <c r="G44" s="8" t="s">
        <v>24</v>
      </c>
      <c r="H44" s="9" t="s">
        <v>25</v>
      </c>
    </row>
    <row r="45" spans="3:8" x14ac:dyDescent="0.3">
      <c r="C45" s="10">
        <v>45692</v>
      </c>
      <c r="D45" s="11" t="s">
        <v>61</v>
      </c>
      <c r="E45" s="11">
        <v>180</v>
      </c>
      <c r="F45" s="17" t="s">
        <v>23</v>
      </c>
      <c r="G45" s="11" t="s">
        <v>24</v>
      </c>
      <c r="H45" s="12" t="s">
        <v>25</v>
      </c>
    </row>
    <row r="46" spans="3:8" x14ac:dyDescent="0.3">
      <c r="C46" s="7">
        <v>45692</v>
      </c>
      <c r="D46" s="8" t="s">
        <v>62</v>
      </c>
      <c r="E46" s="8">
        <v>56</v>
      </c>
      <c r="F46" s="16" t="s">
        <v>32</v>
      </c>
      <c r="G46" s="8" t="s">
        <v>27</v>
      </c>
      <c r="H46" s="9" t="s">
        <v>42</v>
      </c>
    </row>
    <row r="47" spans="3:8" x14ac:dyDescent="0.3">
      <c r="C47" s="10">
        <v>45693</v>
      </c>
      <c r="D47" s="11" t="s">
        <v>63</v>
      </c>
      <c r="E47" s="11">
        <v>50</v>
      </c>
      <c r="F47" s="17" t="s">
        <v>23</v>
      </c>
      <c r="G47" s="11" t="s">
        <v>24</v>
      </c>
      <c r="H47" s="12" t="s">
        <v>42</v>
      </c>
    </row>
    <row r="48" spans="3:8" x14ac:dyDescent="0.3">
      <c r="C48" s="7">
        <v>45694</v>
      </c>
      <c r="D48" s="8" t="s">
        <v>64</v>
      </c>
      <c r="E48" s="8">
        <v>125</v>
      </c>
      <c r="F48" s="16" t="s">
        <v>23</v>
      </c>
      <c r="G48" s="8" t="s">
        <v>27</v>
      </c>
      <c r="H48" s="9" t="s">
        <v>42</v>
      </c>
    </row>
    <row r="49" spans="3:8" x14ac:dyDescent="0.3">
      <c r="C49" s="10">
        <v>45695</v>
      </c>
      <c r="D49" s="11" t="s">
        <v>59</v>
      </c>
      <c r="E49" s="11">
        <v>220</v>
      </c>
      <c r="F49" s="17" t="s">
        <v>23</v>
      </c>
      <c r="G49" s="11" t="s">
        <v>24</v>
      </c>
      <c r="H49" s="12" t="s">
        <v>42</v>
      </c>
    </row>
    <row r="50" spans="3:8" x14ac:dyDescent="0.3">
      <c r="C50" s="7">
        <v>45696</v>
      </c>
      <c r="D50" s="8" t="s">
        <v>54</v>
      </c>
      <c r="E50" s="8">
        <v>270</v>
      </c>
      <c r="F50" s="16" t="s">
        <v>32</v>
      </c>
      <c r="G50" s="8" t="s">
        <v>24</v>
      </c>
      <c r="H50" s="9" t="s">
        <v>42</v>
      </c>
    </row>
    <row r="51" spans="3:8" x14ac:dyDescent="0.3">
      <c r="C51" s="10">
        <v>45696</v>
      </c>
      <c r="D51" s="11" t="s">
        <v>65</v>
      </c>
      <c r="E51" s="11">
        <v>214</v>
      </c>
      <c r="F51" s="17" t="s">
        <v>23</v>
      </c>
      <c r="G51" s="11" t="s">
        <v>24</v>
      </c>
      <c r="H51" s="12" t="s">
        <v>42</v>
      </c>
    </row>
    <row r="52" spans="3:8" x14ac:dyDescent="0.3">
      <c r="C52" s="7">
        <v>45697</v>
      </c>
      <c r="D52" s="8" t="s">
        <v>66</v>
      </c>
      <c r="E52" s="8">
        <v>1500</v>
      </c>
      <c r="F52" s="16" t="s">
        <v>23</v>
      </c>
      <c r="G52" s="8" t="s">
        <v>30</v>
      </c>
      <c r="H52" s="9" t="s">
        <v>25</v>
      </c>
    </row>
    <row r="53" spans="3:8" x14ac:dyDescent="0.3">
      <c r="C53" s="10">
        <v>45698</v>
      </c>
      <c r="D53" s="11" t="s">
        <v>54</v>
      </c>
      <c r="E53" s="11">
        <v>235</v>
      </c>
      <c r="F53" s="17" t="s">
        <v>32</v>
      </c>
      <c r="G53" s="11" t="s">
        <v>24</v>
      </c>
      <c r="H53" s="12" t="s">
        <v>42</v>
      </c>
    </row>
    <row r="54" spans="3:8" x14ac:dyDescent="0.3">
      <c r="C54" s="7">
        <v>45701</v>
      </c>
      <c r="D54" s="8" t="s">
        <v>67</v>
      </c>
      <c r="E54" s="8">
        <v>166</v>
      </c>
      <c r="F54" s="16" t="s">
        <v>32</v>
      </c>
      <c r="G54" s="8" t="s">
        <v>30</v>
      </c>
      <c r="H54" s="9" t="s">
        <v>42</v>
      </c>
    </row>
  </sheetData>
  <autoFilter ref="C3:H54" xr:uid="{56F58EFE-5359-46CC-8B9C-B844AF6C577A}"/>
  <mergeCells count="1">
    <mergeCell ref="C2:H2"/>
  </mergeCells>
  <conditionalFormatting pivot="1" sqref="K3:K25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{C3B7AE1A-24C6-402A-86E7-1EF489BB0683}</x14:id>
        </ext>
      </extLst>
    </cfRule>
  </conditionalFormatting>
  <pageMargins left="0.7" right="0.7" top="0.75" bottom="0.75" header="0.3" footer="0.3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3B7AE1A-24C6-402A-86E7-1EF489BB068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K3:K25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FB47-52FE-4A77-B20C-5E293794C383}">
  <sheetPr>
    <tabColor rgb="FF002060"/>
  </sheetPr>
  <dimension ref="C3:I17"/>
  <sheetViews>
    <sheetView showGridLines="0" workbookViewId="0">
      <selection activeCell="I12" sqref="I12"/>
    </sheetView>
  </sheetViews>
  <sheetFormatPr baseColWidth="10" defaultRowHeight="14.4" x14ac:dyDescent="0.3"/>
  <cols>
    <col min="3" max="3" width="17.6640625" bestFit="1" customWidth="1"/>
    <col min="4" max="4" width="11.109375" bestFit="1" customWidth="1"/>
    <col min="5" max="5" width="8.44140625" customWidth="1"/>
    <col min="6" max="6" width="13.77734375" bestFit="1" customWidth="1"/>
    <col min="7" max="7" width="6.88671875" bestFit="1" customWidth="1"/>
    <col min="8" max="8" width="15.88671875" bestFit="1" customWidth="1"/>
    <col min="9" max="9" width="7.88671875" bestFit="1" customWidth="1"/>
  </cols>
  <sheetData>
    <row r="3" spans="3:9" ht="21" x14ac:dyDescent="0.4">
      <c r="C3" s="57" t="s">
        <v>206</v>
      </c>
      <c r="D3" s="57"/>
    </row>
    <row r="4" spans="3:9" ht="21" x14ac:dyDescent="0.4">
      <c r="C4" s="69" t="s">
        <v>209</v>
      </c>
      <c r="D4" s="68" t="s">
        <v>210</v>
      </c>
      <c r="F4" s="58" t="s">
        <v>207</v>
      </c>
      <c r="G4" s="59"/>
      <c r="H4" s="59"/>
    </row>
    <row r="5" spans="3:9" x14ac:dyDescent="0.3">
      <c r="C5" s="70" t="s">
        <v>208</v>
      </c>
      <c r="D5" s="23">
        <v>20000</v>
      </c>
      <c r="F5" s="21" t="s">
        <v>203</v>
      </c>
      <c r="G5" s="21" t="s">
        <v>204</v>
      </c>
      <c r="H5" s="21" t="s">
        <v>219</v>
      </c>
      <c r="I5" s="67"/>
    </row>
    <row r="6" spans="3:9" x14ac:dyDescent="0.3">
      <c r="C6" s="70" t="s">
        <v>211</v>
      </c>
      <c r="D6" s="23">
        <v>20000</v>
      </c>
      <c r="F6" s="22" t="s">
        <v>37</v>
      </c>
      <c r="G6" s="60">
        <v>3362</v>
      </c>
      <c r="H6" s="64" t="s">
        <v>216</v>
      </c>
      <c r="I6" s="75">
        <f>SUMIF($H$6:$H$13,$H$6,$G$6:$G$13)</f>
        <v>14362</v>
      </c>
    </row>
    <row r="7" spans="3:9" x14ac:dyDescent="0.3">
      <c r="C7" s="70" t="s">
        <v>212</v>
      </c>
      <c r="D7" s="23">
        <v>20000</v>
      </c>
      <c r="F7" s="24" t="s">
        <v>30</v>
      </c>
      <c r="G7" s="61">
        <v>6500</v>
      </c>
      <c r="H7" s="65" t="s">
        <v>216</v>
      </c>
      <c r="I7" s="75">
        <f>SUMIF($H$6:$H$13,$H$8,$G$6:$G$13)</f>
        <v>8617</v>
      </c>
    </row>
    <row r="8" spans="3:9" x14ac:dyDescent="0.3">
      <c r="C8" s="70" t="s">
        <v>214</v>
      </c>
      <c r="D8" s="23">
        <v>-2777</v>
      </c>
      <c r="F8" s="24" t="s">
        <v>35</v>
      </c>
      <c r="G8" s="61">
        <v>2000</v>
      </c>
      <c r="H8" s="65" t="s">
        <v>218</v>
      </c>
      <c r="I8" s="75">
        <f>SUMIF($H$6:$H$13,$H$12,$G$6:$G$13)</f>
        <v>5745</v>
      </c>
    </row>
    <row r="9" spans="3:9" x14ac:dyDescent="0.3">
      <c r="C9" s="71" t="s">
        <v>213</v>
      </c>
      <c r="D9" s="63">
        <v>-8500</v>
      </c>
      <c r="F9" s="24" t="s">
        <v>24</v>
      </c>
      <c r="G9" s="61">
        <v>3500</v>
      </c>
      <c r="H9" s="65" t="s">
        <v>216</v>
      </c>
      <c r="I9" s="76">
        <f>SUM(I6:I8)</f>
        <v>28724</v>
      </c>
    </row>
    <row r="10" spans="3:9" x14ac:dyDescent="0.3">
      <c r="C10" s="72" t="s">
        <v>144</v>
      </c>
      <c r="D10" s="73">
        <f>D5+D6+D8+D9</f>
        <v>28723</v>
      </c>
      <c r="F10" s="24" t="s">
        <v>27</v>
      </c>
      <c r="G10" s="61">
        <v>3617</v>
      </c>
      <c r="H10" s="65" t="s">
        <v>218</v>
      </c>
      <c r="I10" s="77"/>
    </row>
    <row r="11" spans="3:9" x14ac:dyDescent="0.3">
      <c r="F11" s="24" t="s">
        <v>40</v>
      </c>
      <c r="G11" s="61">
        <v>3000</v>
      </c>
      <c r="H11" s="65" t="s">
        <v>218</v>
      </c>
    </row>
    <row r="12" spans="3:9" ht="21" x14ac:dyDescent="0.4">
      <c r="C12" s="57" t="s">
        <v>215</v>
      </c>
      <c r="D12" s="57"/>
      <c r="F12" s="24" t="s">
        <v>202</v>
      </c>
      <c r="G12" s="61">
        <v>5745</v>
      </c>
      <c r="H12" s="65" t="s">
        <v>202</v>
      </c>
    </row>
    <row r="13" spans="3:9" ht="15.6" x14ac:dyDescent="0.3">
      <c r="C13" s="69" t="s">
        <v>209</v>
      </c>
      <c r="D13" s="68" t="s">
        <v>217</v>
      </c>
      <c r="F13" s="25" t="s">
        <v>51</v>
      </c>
      <c r="G13" s="62">
        <v>1000</v>
      </c>
      <c r="H13" s="66" t="s">
        <v>216</v>
      </c>
      <c r="I13" s="74"/>
    </row>
    <row r="14" spans="3:9" x14ac:dyDescent="0.3">
      <c r="C14" s="70" t="s">
        <v>216</v>
      </c>
      <c r="D14" s="23">
        <f>D10*0.5</f>
        <v>14361.5</v>
      </c>
      <c r="F14" s="78" t="s">
        <v>220</v>
      </c>
      <c r="G14" s="79"/>
      <c r="H14" s="80">
        <f>SUM(G6:G13)-D17</f>
        <v>1</v>
      </c>
    </row>
    <row r="15" spans="3:9" x14ac:dyDescent="0.3">
      <c r="C15" s="70" t="s">
        <v>202</v>
      </c>
      <c r="D15" s="23">
        <f>D10*0.2</f>
        <v>5744.6</v>
      </c>
    </row>
    <row r="16" spans="3:9" x14ac:dyDescent="0.3">
      <c r="C16" s="71" t="s">
        <v>218</v>
      </c>
      <c r="D16" s="63">
        <f>D10*0.3</f>
        <v>8616.9</v>
      </c>
    </row>
    <row r="17" spans="3:4" x14ac:dyDescent="0.3">
      <c r="C17" s="72" t="s">
        <v>144</v>
      </c>
      <c r="D17" s="73">
        <f>SUM(D14:D16)</f>
        <v>28723</v>
      </c>
    </row>
  </sheetData>
  <mergeCells count="4">
    <mergeCell ref="F14:G14"/>
    <mergeCell ref="C3:D3"/>
    <mergeCell ref="F4:H4"/>
    <mergeCell ref="C12:D1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D26B-ACB4-4A1F-AFDB-61709EB93DC4}">
  <sheetPr>
    <tabColor theme="7" tint="-0.499984740745262"/>
  </sheetPr>
  <dimension ref="B1:U79"/>
  <sheetViews>
    <sheetView showGridLines="0" workbookViewId="0">
      <selection activeCell="F3" sqref="F3"/>
    </sheetView>
  </sheetViews>
  <sheetFormatPr baseColWidth="10" defaultRowHeight="14.4" x14ac:dyDescent="0.3"/>
  <cols>
    <col min="1" max="1" width="7" customWidth="1"/>
    <col min="2" max="2" width="10.33203125" bestFit="1" customWidth="1"/>
    <col min="3" max="3" width="29.44140625" bestFit="1" customWidth="1"/>
    <col min="4" max="4" width="9.5546875" bestFit="1" customWidth="1"/>
    <col min="5" max="5" width="22.44140625" bestFit="1" customWidth="1"/>
    <col min="6" max="6" width="15.109375" bestFit="1" customWidth="1"/>
    <col min="7" max="7" width="16.109375" bestFit="1" customWidth="1"/>
    <col min="8" max="8" width="4.88671875" customWidth="1"/>
    <col min="9" max="9" width="11.5546875" bestFit="1" customWidth="1"/>
    <col min="10" max="10" width="12.44140625" bestFit="1" customWidth="1"/>
    <col min="11" max="11" width="6.109375" customWidth="1"/>
    <col min="12" max="12" width="9.5546875" bestFit="1" customWidth="1"/>
    <col min="13" max="13" width="14.88671875" bestFit="1" customWidth="1"/>
    <col min="14" max="14" width="7.88671875" customWidth="1"/>
    <col min="15" max="15" width="3.33203125" bestFit="1" customWidth="1"/>
    <col min="16" max="16" width="3.77734375" bestFit="1" customWidth="1"/>
    <col min="17" max="17" width="3.33203125" bestFit="1" customWidth="1"/>
    <col min="18" max="19" width="3.21875" bestFit="1" customWidth="1"/>
    <col min="20" max="20" width="3.33203125" bestFit="1" customWidth="1"/>
    <col min="21" max="21" width="3.6640625" bestFit="1" customWidth="1"/>
  </cols>
  <sheetData>
    <row r="1" spans="2:21" ht="7.8" customHeight="1" x14ac:dyDescent="0.3"/>
    <row r="2" spans="2:21" ht="12" customHeight="1" x14ac:dyDescent="0.3">
      <c r="B2" s="4" t="s">
        <v>17</v>
      </c>
      <c r="C2" s="5" t="s">
        <v>18</v>
      </c>
      <c r="D2" s="5" t="s">
        <v>19</v>
      </c>
      <c r="E2" s="15" t="s">
        <v>69</v>
      </c>
      <c r="F2" s="5" t="s">
        <v>20</v>
      </c>
      <c r="G2" s="6" t="s">
        <v>21</v>
      </c>
      <c r="I2" s="18" t="s">
        <v>100</v>
      </c>
      <c r="J2" t="s">
        <v>101</v>
      </c>
      <c r="L2" s="18" t="s">
        <v>103</v>
      </c>
      <c r="M2" t="s">
        <v>77</v>
      </c>
      <c r="O2" s="42" t="s">
        <v>181</v>
      </c>
      <c r="P2" s="43"/>
      <c r="Q2" s="43"/>
      <c r="R2" s="43"/>
      <c r="S2" s="43"/>
      <c r="T2" s="43"/>
      <c r="U2" s="44"/>
    </row>
    <row r="3" spans="2:21" x14ac:dyDescent="0.3">
      <c r="B3" s="7">
        <v>45702</v>
      </c>
      <c r="C3" s="8" t="s">
        <v>104</v>
      </c>
      <c r="D3" s="8">
        <v>62</v>
      </c>
      <c r="E3" s="16" t="s">
        <v>23</v>
      </c>
      <c r="F3" s="8" t="s">
        <v>24</v>
      </c>
      <c r="G3" s="9" t="s">
        <v>25</v>
      </c>
      <c r="I3" s="19" t="s">
        <v>153</v>
      </c>
      <c r="J3" s="20">
        <v>492</v>
      </c>
      <c r="L3" s="19" t="s">
        <v>32</v>
      </c>
      <c r="M3" s="20">
        <v>7210</v>
      </c>
      <c r="O3" s="26" t="s">
        <v>182</v>
      </c>
      <c r="P3" s="27" t="s">
        <v>183</v>
      </c>
      <c r="Q3" s="27" t="s">
        <v>184</v>
      </c>
      <c r="R3" s="27" t="s">
        <v>185</v>
      </c>
      <c r="S3" s="27" t="s">
        <v>186</v>
      </c>
      <c r="T3" s="28" t="s">
        <v>187</v>
      </c>
      <c r="U3" s="29" t="s">
        <v>188</v>
      </c>
    </row>
    <row r="4" spans="2:21" ht="15.6" x14ac:dyDescent="0.3">
      <c r="B4" s="10">
        <v>45702</v>
      </c>
      <c r="C4" s="11" t="s">
        <v>105</v>
      </c>
      <c r="D4" s="11">
        <v>430</v>
      </c>
      <c r="E4" s="17" t="s">
        <v>23</v>
      </c>
      <c r="F4" s="11" t="s">
        <v>37</v>
      </c>
      <c r="G4" s="12" t="s">
        <v>106</v>
      </c>
      <c r="I4" s="19" t="s">
        <v>154</v>
      </c>
      <c r="J4" s="20">
        <v>982</v>
      </c>
      <c r="L4" s="19" t="s">
        <v>23</v>
      </c>
      <c r="M4" s="20">
        <v>20275</v>
      </c>
      <c r="O4" s="30" t="s">
        <v>189</v>
      </c>
      <c r="P4" s="31" t="s">
        <v>189</v>
      </c>
      <c r="Q4" s="31" t="s">
        <v>189</v>
      </c>
      <c r="R4" s="31" t="s">
        <v>189</v>
      </c>
      <c r="S4" s="31" t="s">
        <v>189</v>
      </c>
      <c r="T4" s="45">
        <v>45689</v>
      </c>
      <c r="U4" s="45">
        <v>45690</v>
      </c>
    </row>
    <row r="5" spans="2:21" ht="15.6" x14ac:dyDescent="0.3">
      <c r="B5" s="7">
        <v>45703</v>
      </c>
      <c r="C5" s="8" t="s">
        <v>74</v>
      </c>
      <c r="D5" s="8">
        <v>360</v>
      </c>
      <c r="E5" s="16" t="s">
        <v>23</v>
      </c>
      <c r="F5" s="8" t="s">
        <v>37</v>
      </c>
      <c r="G5" s="9" t="s">
        <v>25</v>
      </c>
      <c r="I5" s="19" t="s">
        <v>155</v>
      </c>
      <c r="J5" s="20">
        <v>1400</v>
      </c>
      <c r="O5" s="45">
        <v>45691</v>
      </c>
      <c r="P5" s="45">
        <v>45692</v>
      </c>
      <c r="Q5" s="45">
        <v>45693</v>
      </c>
      <c r="R5" s="45">
        <v>45694</v>
      </c>
      <c r="S5" s="45">
        <v>45695</v>
      </c>
      <c r="T5" s="45">
        <v>45696</v>
      </c>
      <c r="U5" s="45">
        <v>45697</v>
      </c>
    </row>
    <row r="6" spans="2:21" ht="15.6" x14ac:dyDescent="0.3">
      <c r="B6" s="10">
        <v>45703</v>
      </c>
      <c r="C6" s="11" t="s">
        <v>107</v>
      </c>
      <c r="D6" s="11">
        <v>70</v>
      </c>
      <c r="E6" s="17" t="s">
        <v>32</v>
      </c>
      <c r="F6" s="11" t="s">
        <v>27</v>
      </c>
      <c r="G6" s="12" t="s">
        <v>25</v>
      </c>
      <c r="I6" s="19" t="s">
        <v>156</v>
      </c>
      <c r="J6" s="20">
        <v>82</v>
      </c>
      <c r="L6" s="18" t="s">
        <v>102</v>
      </c>
      <c r="M6" t="s">
        <v>77</v>
      </c>
      <c r="O6" s="45">
        <v>45698</v>
      </c>
      <c r="P6" s="45">
        <v>45699</v>
      </c>
      <c r="Q6" s="45">
        <v>45700</v>
      </c>
      <c r="R6" s="45">
        <v>45701</v>
      </c>
      <c r="S6" s="32">
        <v>45702</v>
      </c>
      <c r="T6" s="45">
        <v>45703</v>
      </c>
      <c r="U6" s="45">
        <v>45704</v>
      </c>
    </row>
    <row r="7" spans="2:21" ht="15.6" x14ac:dyDescent="0.3">
      <c r="B7" s="7">
        <v>45703</v>
      </c>
      <c r="C7" s="8" t="s">
        <v>104</v>
      </c>
      <c r="D7" s="8">
        <v>52</v>
      </c>
      <c r="E7" s="16" t="s">
        <v>23</v>
      </c>
      <c r="F7" s="8" t="s">
        <v>24</v>
      </c>
      <c r="G7" s="9" t="s">
        <v>25</v>
      </c>
      <c r="I7" s="19" t="s">
        <v>157</v>
      </c>
      <c r="J7" s="20">
        <v>191</v>
      </c>
      <c r="L7" s="19" t="s">
        <v>25</v>
      </c>
      <c r="M7" s="20">
        <v>16195</v>
      </c>
      <c r="O7" s="45">
        <v>45705</v>
      </c>
      <c r="P7" s="45">
        <v>45706</v>
      </c>
      <c r="Q7" s="45">
        <v>45707</v>
      </c>
      <c r="R7" s="45">
        <v>45708</v>
      </c>
      <c r="S7" s="45">
        <v>45709</v>
      </c>
      <c r="T7" s="45">
        <v>45710</v>
      </c>
      <c r="U7" s="45">
        <v>45711</v>
      </c>
    </row>
    <row r="8" spans="2:21" ht="15.6" x14ac:dyDescent="0.3">
      <c r="B8" s="10">
        <v>45703</v>
      </c>
      <c r="C8" s="11" t="s">
        <v>145</v>
      </c>
      <c r="D8" s="11">
        <v>500</v>
      </c>
      <c r="E8" s="17" t="s">
        <v>23</v>
      </c>
      <c r="F8" s="11" t="s">
        <v>30</v>
      </c>
      <c r="G8" s="12" t="s">
        <v>25</v>
      </c>
      <c r="I8" s="19" t="s">
        <v>158</v>
      </c>
      <c r="J8" s="20">
        <v>473</v>
      </c>
      <c r="L8" s="19" t="s">
        <v>106</v>
      </c>
      <c r="M8" s="20">
        <v>5106</v>
      </c>
      <c r="O8" s="45">
        <v>45712</v>
      </c>
      <c r="P8" s="45">
        <v>45713</v>
      </c>
      <c r="Q8" s="45">
        <v>45714</v>
      </c>
      <c r="R8" s="45">
        <v>45715</v>
      </c>
      <c r="S8" s="32">
        <v>45716</v>
      </c>
      <c r="T8" s="31" t="s">
        <v>189</v>
      </c>
      <c r="U8" s="31" t="s">
        <v>189</v>
      </c>
    </row>
    <row r="9" spans="2:21" ht="15.6" x14ac:dyDescent="0.3">
      <c r="B9" s="7">
        <v>45704</v>
      </c>
      <c r="C9" s="8" t="s">
        <v>109</v>
      </c>
      <c r="D9" s="8">
        <v>900</v>
      </c>
      <c r="E9" s="16" t="s">
        <v>23</v>
      </c>
      <c r="F9" s="8" t="s">
        <v>30</v>
      </c>
      <c r="G9" s="9" t="s">
        <v>25</v>
      </c>
      <c r="I9" s="19" t="s">
        <v>159</v>
      </c>
      <c r="J9" s="20">
        <v>199</v>
      </c>
      <c r="L9" s="19" t="s">
        <v>111</v>
      </c>
      <c r="M9" s="20">
        <v>6184</v>
      </c>
      <c r="O9" s="33" t="str">
        <f>IF(DAY(_xlfn.SINGLE(JanSun1))=1,IF(AND(YEAR(_xlfn.SINGLE(JanSun1)+29)=_xlfn.SINGLE(AñoCalendario),MONTH(_xlfn.SINGLE(JanSun1)+29)=1),_xlfn.SINGLE(JanSun1)+29,""),IF(AND(YEAR(_xlfn.SINGLE(JanSun1)+36)=_xlfn.SINGLE(AñoCalendario),MONTH(_xlfn.SINGLE(JanSun1)+36)=1),_xlfn.SINGLE(JanSun1)+36,""))</f>
        <v/>
      </c>
      <c r="P9" s="34" t="str">
        <f>IF(DAY(_xlfn.SINGLE(JanSun1))=1,IF(AND(YEAR(_xlfn.SINGLE(JanSun1)+30)=_xlfn.SINGLE(AñoCalendario),MONTH(_xlfn.SINGLE(JanSun1)+30)=1),_xlfn.SINGLE(JanSun1)+30,""),IF(AND(YEAR(_xlfn.SINGLE(JanSun1)+37)=_xlfn.SINGLE(AñoCalendario),MONTH(_xlfn.SINGLE(JanSun1)+37)=1),_xlfn.SINGLE(JanSun1)+37,""))</f>
        <v/>
      </c>
      <c r="Q9" s="35" t="str">
        <f>IF(DAY(_xlfn.SINGLE(JanSun1))=1,IF(AND(YEAR(_xlfn.SINGLE(JanSun1)+31)=_xlfn.SINGLE(AñoCalendario),MONTH(_xlfn.SINGLE(JanSun1)+31)=1),_xlfn.SINGLE(JanSun1)+31,""),IF(AND(YEAR(_xlfn.SINGLE(JanSun1)+38)=_xlfn.SINGLE(AñoCalendario),MONTH(_xlfn.SINGLE(JanSun1)+38)=1),_xlfn.SINGLE(JanSun1)+38,""))</f>
        <v/>
      </c>
      <c r="R9" s="35" t="str">
        <f>IF(DAY(_xlfn.SINGLE(JanSun1))=1,IF(AND(YEAR(_xlfn.SINGLE(JanSun1)+32)=_xlfn.SINGLE(AñoCalendario),MONTH(_xlfn.SINGLE(JanSun1)+32)=1),_xlfn.SINGLE(JanSun1)+32,""),IF(AND(YEAR(_xlfn.SINGLE(JanSun1)+39)=_xlfn.SINGLE(AñoCalendario),MONTH(_xlfn.SINGLE(JanSun1)+39)=1),_xlfn.SINGLE(JanSun1)+39,""))</f>
        <v/>
      </c>
      <c r="S9" s="35" t="str">
        <f>IF(DAY(_xlfn.SINGLE(JanSun1))=1,IF(AND(YEAR(_xlfn.SINGLE(JanSun1)+33)=_xlfn.SINGLE(AñoCalendario),MONTH(_xlfn.SINGLE(JanSun1)+33)=1),_xlfn.SINGLE(JanSun1)+33,""),IF(AND(YEAR(_xlfn.SINGLE(JanSun1)+40)=_xlfn.SINGLE(AñoCalendario),MONTH(_xlfn.SINGLE(JanSun1)+40)=1),_xlfn.SINGLE(JanSun1)+40,""))</f>
        <v/>
      </c>
      <c r="T9" s="36" t="str">
        <f>IF(DAY(_xlfn.SINGLE(JanSun1))=1,IF(AND(YEAR(_xlfn.SINGLE(JanSun1)+34)=_xlfn.SINGLE(AñoCalendario),MONTH(_xlfn.SINGLE(JanSun1)+34)=1),_xlfn.SINGLE(JanSun1)+34,""),IF(AND(YEAR(_xlfn.SINGLE(JanSun1)+41)=_xlfn.SINGLE(AñoCalendario),MONTH(_xlfn.SINGLE(JanSun1)+41)=1),_xlfn.SINGLE(JanSun1)+41,""))</f>
        <v/>
      </c>
      <c r="U9" s="37" t="str">
        <f>IF(DAY(_xlfn.SINGLE(JanSun1))=1,IF(AND(YEAR(_xlfn.SINGLE(JanSun1)+35)=_xlfn.SINGLE(AñoCalendario),MONTH(_xlfn.SINGLE(JanSun1)+35)=1),_xlfn.SINGLE(JanSun1)+35,""),IF(AND(YEAR(_xlfn.SINGLE(JanSun1)+42)=_xlfn.SINGLE(AñoCalendario),MONTH(_xlfn.SINGLE(JanSun1)+42)=1),_xlfn.SINGLE(JanSun1)+42,""))</f>
        <v/>
      </c>
    </row>
    <row r="10" spans="2:21" x14ac:dyDescent="0.3">
      <c r="B10" s="10">
        <v>45704</v>
      </c>
      <c r="C10" s="11" t="s">
        <v>110</v>
      </c>
      <c r="D10" s="11">
        <v>300</v>
      </c>
      <c r="E10" s="17" t="s">
        <v>23</v>
      </c>
      <c r="F10" s="11" t="s">
        <v>24</v>
      </c>
      <c r="G10" s="12" t="s">
        <v>25</v>
      </c>
      <c r="I10" s="19" t="s">
        <v>160</v>
      </c>
      <c r="J10" s="20">
        <v>1209</v>
      </c>
    </row>
    <row r="11" spans="2:21" ht="13.8" customHeight="1" x14ac:dyDescent="0.3">
      <c r="B11" s="7">
        <v>45704</v>
      </c>
      <c r="C11" s="8" t="s">
        <v>146</v>
      </c>
      <c r="D11" s="8">
        <v>200</v>
      </c>
      <c r="E11" s="16" t="s">
        <v>23</v>
      </c>
      <c r="F11" s="8" t="s">
        <v>27</v>
      </c>
      <c r="G11" s="9" t="s">
        <v>111</v>
      </c>
      <c r="I11" s="19" t="s">
        <v>161</v>
      </c>
      <c r="J11" s="20">
        <v>1400</v>
      </c>
      <c r="L11" s="18" t="s">
        <v>102</v>
      </c>
      <c r="M11" t="s">
        <v>77</v>
      </c>
      <c r="O11" s="42" t="s">
        <v>190</v>
      </c>
      <c r="P11" s="43"/>
      <c r="Q11" s="43"/>
      <c r="R11" s="43"/>
      <c r="S11" s="43"/>
      <c r="T11" s="43"/>
      <c r="U11" s="44"/>
    </row>
    <row r="12" spans="2:21" x14ac:dyDescent="0.3">
      <c r="B12" s="10">
        <v>45705</v>
      </c>
      <c r="C12" s="11" t="s">
        <v>118</v>
      </c>
      <c r="D12" s="11">
        <v>20</v>
      </c>
      <c r="E12" s="17" t="s">
        <v>32</v>
      </c>
      <c r="F12" s="11" t="s">
        <v>35</v>
      </c>
      <c r="G12" s="12" t="s">
        <v>111</v>
      </c>
      <c r="I12" s="19" t="s">
        <v>162</v>
      </c>
      <c r="J12" s="20">
        <v>581</v>
      </c>
      <c r="L12" s="19" t="s">
        <v>24</v>
      </c>
      <c r="M12" s="20">
        <v>2021</v>
      </c>
      <c r="O12" s="27" t="s">
        <v>182</v>
      </c>
      <c r="P12" s="27" t="s">
        <v>183</v>
      </c>
      <c r="Q12" s="27" t="s">
        <v>184</v>
      </c>
      <c r="R12" s="27" t="s">
        <v>185</v>
      </c>
      <c r="S12" s="27" t="s">
        <v>186</v>
      </c>
      <c r="T12" s="28" t="s">
        <v>187</v>
      </c>
      <c r="U12" s="28" t="s">
        <v>188</v>
      </c>
    </row>
    <row r="13" spans="2:21" ht="15.6" x14ac:dyDescent="0.3">
      <c r="B13" s="7">
        <v>45705</v>
      </c>
      <c r="C13" s="8" t="s">
        <v>65</v>
      </c>
      <c r="D13" s="8">
        <v>62</v>
      </c>
      <c r="E13" s="16" t="s">
        <v>23</v>
      </c>
      <c r="F13" s="8" t="s">
        <v>24</v>
      </c>
      <c r="G13" s="9" t="s">
        <v>106</v>
      </c>
      <c r="I13" s="19" t="s">
        <v>163</v>
      </c>
      <c r="J13" s="20">
        <v>1000</v>
      </c>
      <c r="L13" s="19" t="s">
        <v>30</v>
      </c>
      <c r="M13" s="20">
        <v>6291</v>
      </c>
      <c r="O13" s="31" t="s">
        <v>189</v>
      </c>
      <c r="P13" s="31" t="s">
        <v>189</v>
      </c>
      <c r="Q13" s="31" t="s">
        <v>189</v>
      </c>
      <c r="R13" s="31" t="s">
        <v>189</v>
      </c>
      <c r="S13" s="31" t="s">
        <v>189</v>
      </c>
      <c r="T13" s="45">
        <v>45717</v>
      </c>
      <c r="U13" s="45">
        <v>45718</v>
      </c>
    </row>
    <row r="14" spans="2:21" ht="15.6" x14ac:dyDescent="0.3">
      <c r="B14" s="10">
        <v>45707</v>
      </c>
      <c r="C14" s="11" t="s">
        <v>112</v>
      </c>
      <c r="D14" s="11">
        <v>191</v>
      </c>
      <c r="E14" s="17" t="s">
        <v>23</v>
      </c>
      <c r="F14" s="11" t="s">
        <v>24</v>
      </c>
      <c r="G14" s="12" t="s">
        <v>106</v>
      </c>
      <c r="I14" s="19" t="s">
        <v>164</v>
      </c>
      <c r="J14" s="20">
        <v>865</v>
      </c>
      <c r="L14" s="19" t="s">
        <v>40</v>
      </c>
      <c r="M14" s="20">
        <v>3938</v>
      </c>
      <c r="O14" s="45">
        <v>45719</v>
      </c>
      <c r="P14" s="45">
        <v>45720</v>
      </c>
      <c r="Q14" s="45">
        <v>45721</v>
      </c>
      <c r="R14" s="45">
        <v>45722</v>
      </c>
      <c r="S14" s="45">
        <v>45723</v>
      </c>
      <c r="T14" s="45">
        <v>45724</v>
      </c>
      <c r="U14" s="45">
        <v>45725</v>
      </c>
    </row>
    <row r="15" spans="2:21" ht="15.6" x14ac:dyDescent="0.3">
      <c r="B15" s="7">
        <v>45708</v>
      </c>
      <c r="C15" s="8" t="s">
        <v>112</v>
      </c>
      <c r="D15" s="8">
        <v>123</v>
      </c>
      <c r="E15" s="16" t="s">
        <v>23</v>
      </c>
      <c r="F15" s="8" t="s">
        <v>24</v>
      </c>
      <c r="G15" s="9" t="s">
        <v>106</v>
      </c>
      <c r="I15" s="19" t="s">
        <v>165</v>
      </c>
      <c r="J15" s="20">
        <v>811</v>
      </c>
      <c r="L15" s="19" t="s">
        <v>37</v>
      </c>
      <c r="M15" s="20">
        <v>7424</v>
      </c>
      <c r="O15" s="45">
        <v>45726</v>
      </c>
      <c r="P15" s="45">
        <v>45727</v>
      </c>
      <c r="Q15" s="45">
        <v>45728</v>
      </c>
      <c r="R15" s="45">
        <v>45729</v>
      </c>
      <c r="S15" s="32">
        <v>45730</v>
      </c>
      <c r="T15" s="31">
        <v>45731</v>
      </c>
      <c r="U15" s="31">
        <v>45732</v>
      </c>
    </row>
    <row r="16" spans="2:21" ht="15.6" x14ac:dyDescent="0.3">
      <c r="B16" s="10">
        <v>45709</v>
      </c>
      <c r="C16" s="11" t="s">
        <v>70</v>
      </c>
      <c r="D16" s="11">
        <v>99</v>
      </c>
      <c r="E16" s="17" t="s">
        <v>32</v>
      </c>
      <c r="F16" s="11" t="s">
        <v>27</v>
      </c>
      <c r="G16" s="12" t="s">
        <v>111</v>
      </c>
      <c r="I16" s="19" t="s">
        <v>166</v>
      </c>
      <c r="J16" s="20">
        <v>2665</v>
      </c>
      <c r="L16" s="19" t="s">
        <v>35</v>
      </c>
      <c r="M16" s="20">
        <v>817</v>
      </c>
      <c r="O16" s="31">
        <v>45733</v>
      </c>
      <c r="P16" s="31">
        <v>45734</v>
      </c>
      <c r="Q16" s="31">
        <v>45735</v>
      </c>
      <c r="R16" s="31">
        <v>45736</v>
      </c>
      <c r="S16" s="31">
        <v>45737</v>
      </c>
      <c r="T16" s="31">
        <v>45738</v>
      </c>
      <c r="U16" s="31">
        <v>45739</v>
      </c>
    </row>
    <row r="17" spans="2:21" ht="15.6" x14ac:dyDescent="0.3">
      <c r="B17" s="7">
        <v>45710</v>
      </c>
      <c r="C17" s="8" t="s">
        <v>113</v>
      </c>
      <c r="D17" s="8">
        <v>139</v>
      </c>
      <c r="E17" s="16" t="s">
        <v>23</v>
      </c>
      <c r="F17" s="8" t="s">
        <v>30</v>
      </c>
      <c r="G17" s="9" t="s">
        <v>111</v>
      </c>
      <c r="I17" s="19" t="s">
        <v>167</v>
      </c>
      <c r="J17" s="20">
        <v>600</v>
      </c>
      <c r="L17" s="19" t="s">
        <v>27</v>
      </c>
      <c r="M17" s="20">
        <v>6144</v>
      </c>
      <c r="O17" s="31">
        <v>45740</v>
      </c>
      <c r="P17" s="31">
        <v>45741</v>
      </c>
      <c r="Q17" s="31">
        <v>45742</v>
      </c>
      <c r="R17" s="31">
        <v>45743</v>
      </c>
      <c r="S17" s="32">
        <v>45744</v>
      </c>
      <c r="T17" s="31">
        <v>45745</v>
      </c>
      <c r="U17" s="31">
        <v>45746</v>
      </c>
    </row>
    <row r="18" spans="2:21" ht="15.6" x14ac:dyDescent="0.3">
      <c r="B18" s="10">
        <v>45710</v>
      </c>
      <c r="C18" s="11" t="s">
        <v>39</v>
      </c>
      <c r="D18" s="11">
        <v>800</v>
      </c>
      <c r="E18" s="17" t="s">
        <v>23</v>
      </c>
      <c r="F18" s="11" t="s">
        <v>27</v>
      </c>
      <c r="G18" s="12" t="s">
        <v>25</v>
      </c>
      <c r="I18" s="19" t="s">
        <v>168</v>
      </c>
      <c r="J18" s="20">
        <v>1890</v>
      </c>
      <c r="L18" s="19" t="s">
        <v>51</v>
      </c>
      <c r="M18" s="20">
        <v>850</v>
      </c>
      <c r="O18" s="39">
        <v>45747</v>
      </c>
      <c r="P18" s="39" t="s">
        <v>189</v>
      </c>
      <c r="Q18" s="40" t="s">
        <v>189</v>
      </c>
      <c r="R18" s="40" t="s">
        <v>189</v>
      </c>
      <c r="S18" s="40" t="s">
        <v>189</v>
      </c>
      <c r="T18" s="41" t="s">
        <v>189</v>
      </c>
      <c r="U18" s="41" t="s">
        <v>189</v>
      </c>
    </row>
    <row r="19" spans="2:21" x14ac:dyDescent="0.3">
      <c r="B19" s="7">
        <v>45710</v>
      </c>
      <c r="C19" s="8" t="s">
        <v>114</v>
      </c>
      <c r="D19" s="8">
        <v>150</v>
      </c>
      <c r="E19" s="16" t="s">
        <v>23</v>
      </c>
      <c r="F19" s="8" t="s">
        <v>24</v>
      </c>
      <c r="G19" s="9" t="s">
        <v>25</v>
      </c>
      <c r="I19" s="19" t="s">
        <v>169</v>
      </c>
      <c r="J19" s="20">
        <v>906</v>
      </c>
    </row>
    <row r="20" spans="2:21" x14ac:dyDescent="0.3">
      <c r="B20" s="10">
        <v>45710</v>
      </c>
      <c r="C20" s="11" t="s">
        <v>115</v>
      </c>
      <c r="D20" s="11">
        <v>120</v>
      </c>
      <c r="E20" s="17" t="s">
        <v>23</v>
      </c>
      <c r="F20" s="11" t="s">
        <v>24</v>
      </c>
      <c r="G20" s="12" t="s">
        <v>25</v>
      </c>
      <c r="I20" s="19" t="s">
        <v>170</v>
      </c>
      <c r="J20" s="20">
        <v>1540</v>
      </c>
    </row>
    <row r="21" spans="2:21" x14ac:dyDescent="0.3">
      <c r="B21" s="7">
        <v>45709</v>
      </c>
      <c r="C21" s="8" t="s">
        <v>116</v>
      </c>
      <c r="D21" s="8">
        <v>100</v>
      </c>
      <c r="E21" s="16" t="s">
        <v>23</v>
      </c>
      <c r="F21" s="8" t="s">
        <v>35</v>
      </c>
      <c r="G21" s="9" t="s">
        <v>25</v>
      </c>
      <c r="I21" s="19" t="s">
        <v>171</v>
      </c>
      <c r="J21" s="20">
        <v>100</v>
      </c>
    </row>
    <row r="22" spans="2:21" x14ac:dyDescent="0.3">
      <c r="B22" s="10">
        <v>45708</v>
      </c>
      <c r="C22" s="11" t="s">
        <v>22</v>
      </c>
      <c r="D22" s="11">
        <v>350</v>
      </c>
      <c r="E22" s="17" t="s">
        <v>32</v>
      </c>
      <c r="F22" s="11" t="s">
        <v>30</v>
      </c>
      <c r="G22" s="12" t="s">
        <v>25</v>
      </c>
      <c r="I22" s="19" t="s">
        <v>172</v>
      </c>
      <c r="J22" s="20">
        <v>2578</v>
      </c>
    </row>
    <row r="23" spans="2:21" x14ac:dyDescent="0.3">
      <c r="B23" s="7">
        <v>45711</v>
      </c>
      <c r="C23" s="8" t="s">
        <v>30</v>
      </c>
      <c r="D23" s="8">
        <v>1200</v>
      </c>
      <c r="E23" s="16" t="s">
        <v>23</v>
      </c>
      <c r="F23" s="8" t="s">
        <v>30</v>
      </c>
      <c r="G23" s="9" t="s">
        <v>25</v>
      </c>
      <c r="I23" s="19" t="s">
        <v>173</v>
      </c>
      <c r="J23" s="20">
        <v>619</v>
      </c>
    </row>
    <row r="24" spans="2:21" x14ac:dyDescent="0.3">
      <c r="B24" s="10">
        <v>45711</v>
      </c>
      <c r="C24" s="11" t="s">
        <v>117</v>
      </c>
      <c r="D24" s="11">
        <v>200</v>
      </c>
      <c r="E24" s="17" t="s">
        <v>23</v>
      </c>
      <c r="F24" s="11" t="s">
        <v>27</v>
      </c>
      <c r="G24" s="12" t="s">
        <v>106</v>
      </c>
      <c r="I24" s="19" t="s">
        <v>174</v>
      </c>
      <c r="J24" s="20">
        <v>2050</v>
      </c>
    </row>
    <row r="25" spans="2:21" x14ac:dyDescent="0.3">
      <c r="B25" s="7">
        <v>45712</v>
      </c>
      <c r="C25" s="8" t="s">
        <v>118</v>
      </c>
      <c r="D25" s="8">
        <v>105</v>
      </c>
      <c r="E25" s="16" t="s">
        <v>32</v>
      </c>
      <c r="F25" s="8" t="s">
        <v>35</v>
      </c>
      <c r="G25" s="9" t="s">
        <v>111</v>
      </c>
      <c r="I25" s="19" t="s">
        <v>175</v>
      </c>
      <c r="J25" s="20">
        <v>847</v>
      </c>
    </row>
    <row r="26" spans="2:21" x14ac:dyDescent="0.3">
      <c r="B26" s="10">
        <v>45712</v>
      </c>
      <c r="C26" s="11" t="s">
        <v>30</v>
      </c>
      <c r="D26" s="11">
        <v>147</v>
      </c>
      <c r="E26" s="17" t="s">
        <v>32</v>
      </c>
      <c r="F26" s="11" t="s">
        <v>35</v>
      </c>
      <c r="G26" s="12" t="s">
        <v>111</v>
      </c>
      <c r="I26" s="19" t="s">
        <v>176</v>
      </c>
      <c r="J26" s="20">
        <v>1900</v>
      </c>
    </row>
    <row r="27" spans="2:21" x14ac:dyDescent="0.3">
      <c r="B27" s="7">
        <v>45712</v>
      </c>
      <c r="C27" s="8" t="s">
        <v>119</v>
      </c>
      <c r="D27" s="8">
        <v>229</v>
      </c>
      <c r="E27" s="16" t="s">
        <v>23</v>
      </c>
      <c r="F27" s="8" t="s">
        <v>37</v>
      </c>
      <c r="G27" s="9" t="s">
        <v>111</v>
      </c>
      <c r="I27" s="19" t="s">
        <v>177</v>
      </c>
      <c r="J27" s="20">
        <v>1185</v>
      </c>
    </row>
    <row r="28" spans="2:21" x14ac:dyDescent="0.3">
      <c r="B28" s="10">
        <v>45712</v>
      </c>
      <c r="C28" s="11" t="s">
        <v>120</v>
      </c>
      <c r="D28" s="11">
        <v>100</v>
      </c>
      <c r="E28" s="17" t="s">
        <v>32</v>
      </c>
      <c r="F28" s="11" t="s">
        <v>27</v>
      </c>
      <c r="G28" s="12" t="s">
        <v>111</v>
      </c>
      <c r="I28" s="19" t="s">
        <v>178</v>
      </c>
      <c r="J28" s="20">
        <v>800</v>
      </c>
    </row>
    <row r="29" spans="2:21" x14ac:dyDescent="0.3">
      <c r="B29" s="7">
        <v>45713</v>
      </c>
      <c r="C29" s="8" t="s">
        <v>147</v>
      </c>
      <c r="D29" s="8">
        <v>1000</v>
      </c>
      <c r="E29" s="16" t="s">
        <v>23</v>
      </c>
      <c r="F29" s="8" t="s">
        <v>37</v>
      </c>
      <c r="G29" s="9" t="s">
        <v>25</v>
      </c>
      <c r="I29" s="19" t="s">
        <v>179</v>
      </c>
      <c r="J29" s="20">
        <v>120</v>
      </c>
    </row>
    <row r="30" spans="2:21" x14ac:dyDescent="0.3">
      <c r="B30" s="10">
        <v>45714</v>
      </c>
      <c r="C30" s="11" t="s">
        <v>30</v>
      </c>
      <c r="D30" s="11">
        <v>152</v>
      </c>
      <c r="E30" s="17" t="s">
        <v>23</v>
      </c>
      <c r="F30" s="11" t="s">
        <v>30</v>
      </c>
      <c r="G30" s="12" t="s">
        <v>106</v>
      </c>
      <c r="I30" s="19" t="s">
        <v>76</v>
      </c>
      <c r="J30" s="20">
        <v>27485</v>
      </c>
    </row>
    <row r="31" spans="2:21" x14ac:dyDescent="0.3">
      <c r="B31" s="7">
        <v>45714</v>
      </c>
      <c r="C31" s="8" t="s">
        <v>22</v>
      </c>
      <c r="D31" s="8">
        <v>250</v>
      </c>
      <c r="E31" s="16" t="s">
        <v>32</v>
      </c>
      <c r="F31" s="8" t="s">
        <v>37</v>
      </c>
      <c r="G31" s="9" t="s">
        <v>106</v>
      </c>
    </row>
    <row r="32" spans="2:21" x14ac:dyDescent="0.3">
      <c r="B32" s="10">
        <v>45714</v>
      </c>
      <c r="C32" s="11" t="s">
        <v>121</v>
      </c>
      <c r="D32" s="11">
        <v>59</v>
      </c>
      <c r="E32" s="17" t="s">
        <v>32</v>
      </c>
      <c r="F32" s="11" t="s">
        <v>37</v>
      </c>
      <c r="G32" s="12" t="s">
        <v>106</v>
      </c>
    </row>
    <row r="33" spans="2:7" x14ac:dyDescent="0.3">
      <c r="B33" s="7">
        <v>45714</v>
      </c>
      <c r="C33" s="8" t="s">
        <v>148</v>
      </c>
      <c r="D33" s="8">
        <v>220</v>
      </c>
      <c r="E33" s="16" t="s">
        <v>23</v>
      </c>
      <c r="F33" s="8" t="s">
        <v>27</v>
      </c>
      <c r="G33" s="9" t="s">
        <v>111</v>
      </c>
    </row>
    <row r="34" spans="2:7" x14ac:dyDescent="0.3">
      <c r="B34" s="10">
        <v>45714</v>
      </c>
      <c r="C34" s="11" t="s">
        <v>122</v>
      </c>
      <c r="D34" s="11">
        <v>184</v>
      </c>
      <c r="E34" s="17" t="s">
        <v>23</v>
      </c>
      <c r="F34" s="11" t="s">
        <v>27</v>
      </c>
      <c r="G34" s="12" t="s">
        <v>111</v>
      </c>
    </row>
    <row r="35" spans="2:7" x14ac:dyDescent="0.3">
      <c r="B35" s="7">
        <v>45715</v>
      </c>
      <c r="C35" s="8" t="s">
        <v>55</v>
      </c>
      <c r="D35" s="8">
        <v>329</v>
      </c>
      <c r="E35" s="16" t="s">
        <v>32</v>
      </c>
      <c r="F35" s="8" t="s">
        <v>27</v>
      </c>
      <c r="G35" s="9" t="s">
        <v>111</v>
      </c>
    </row>
    <row r="36" spans="2:7" x14ac:dyDescent="0.3">
      <c r="B36" s="10">
        <v>45715</v>
      </c>
      <c r="C36" s="11" t="s">
        <v>123</v>
      </c>
      <c r="D36" s="11">
        <v>150</v>
      </c>
      <c r="E36" s="17" t="s">
        <v>23</v>
      </c>
      <c r="F36" s="11" t="s">
        <v>27</v>
      </c>
      <c r="G36" s="12" t="s">
        <v>111</v>
      </c>
    </row>
    <row r="37" spans="2:7" x14ac:dyDescent="0.3">
      <c r="B37" s="7">
        <v>45715</v>
      </c>
      <c r="C37" s="8" t="s">
        <v>34</v>
      </c>
      <c r="D37" s="8">
        <v>139</v>
      </c>
      <c r="E37" s="16" t="s">
        <v>32</v>
      </c>
      <c r="F37" s="8" t="s">
        <v>27</v>
      </c>
      <c r="G37" s="9" t="s">
        <v>111</v>
      </c>
    </row>
    <row r="38" spans="2:7" x14ac:dyDescent="0.3">
      <c r="B38" s="10">
        <v>45715</v>
      </c>
      <c r="C38" s="11" t="s">
        <v>124</v>
      </c>
      <c r="D38" s="11">
        <v>193</v>
      </c>
      <c r="E38" s="17" t="s">
        <v>32</v>
      </c>
      <c r="F38" s="11" t="s">
        <v>27</v>
      </c>
      <c r="G38" s="12" t="s">
        <v>111</v>
      </c>
    </row>
    <row r="39" spans="2:7" x14ac:dyDescent="0.3">
      <c r="B39" s="7">
        <v>45716</v>
      </c>
      <c r="C39" s="8" t="s">
        <v>74</v>
      </c>
      <c r="D39" s="8">
        <v>800</v>
      </c>
      <c r="E39" s="16" t="s">
        <v>23</v>
      </c>
      <c r="F39" s="8" t="s">
        <v>27</v>
      </c>
      <c r="G39" s="9" t="s">
        <v>25</v>
      </c>
    </row>
    <row r="40" spans="2:7" x14ac:dyDescent="0.3">
      <c r="B40" s="10">
        <v>45716</v>
      </c>
      <c r="C40" s="11" t="s">
        <v>104</v>
      </c>
      <c r="D40" s="11">
        <v>80</v>
      </c>
      <c r="E40" s="17" t="s">
        <v>23</v>
      </c>
      <c r="F40" s="11" t="s">
        <v>24</v>
      </c>
      <c r="G40" s="12" t="s">
        <v>25</v>
      </c>
    </row>
    <row r="41" spans="2:7" x14ac:dyDescent="0.3">
      <c r="B41" s="7">
        <v>45716</v>
      </c>
      <c r="C41" s="8" t="s">
        <v>125</v>
      </c>
      <c r="D41" s="8">
        <v>170</v>
      </c>
      <c r="E41" s="16" t="s">
        <v>23</v>
      </c>
      <c r="F41" s="8" t="s">
        <v>24</v>
      </c>
      <c r="G41" s="9" t="s">
        <v>25</v>
      </c>
    </row>
    <row r="42" spans="2:7" x14ac:dyDescent="0.3">
      <c r="B42" s="10">
        <v>45716</v>
      </c>
      <c r="C42" s="11" t="s">
        <v>126</v>
      </c>
      <c r="D42" s="11">
        <v>165</v>
      </c>
      <c r="E42" s="17" t="s">
        <v>23</v>
      </c>
      <c r="F42" s="11" t="s">
        <v>24</v>
      </c>
      <c r="G42" s="12" t="s">
        <v>25</v>
      </c>
    </row>
    <row r="43" spans="2:7" x14ac:dyDescent="0.3">
      <c r="B43" s="7">
        <v>45716</v>
      </c>
      <c r="C43" s="8" t="s">
        <v>127</v>
      </c>
      <c r="D43" s="8">
        <v>600</v>
      </c>
      <c r="E43" s="16" t="s">
        <v>32</v>
      </c>
      <c r="F43" s="8" t="s">
        <v>37</v>
      </c>
      <c r="G43" s="9" t="s">
        <v>111</v>
      </c>
    </row>
    <row r="44" spans="2:7" x14ac:dyDescent="0.3">
      <c r="B44" s="10">
        <v>45716</v>
      </c>
      <c r="C44" s="11" t="s">
        <v>50</v>
      </c>
      <c r="D44" s="11">
        <v>850</v>
      </c>
      <c r="E44" s="17" t="s">
        <v>23</v>
      </c>
      <c r="F44" s="11" t="s">
        <v>51</v>
      </c>
      <c r="G44" s="12" t="s">
        <v>25</v>
      </c>
    </row>
    <row r="45" spans="2:7" x14ac:dyDescent="0.3">
      <c r="B45" s="7">
        <v>45717</v>
      </c>
      <c r="C45" s="8" t="s">
        <v>128</v>
      </c>
      <c r="D45" s="8">
        <v>100</v>
      </c>
      <c r="E45" s="16" t="s">
        <v>32</v>
      </c>
      <c r="F45" s="8" t="s">
        <v>24</v>
      </c>
      <c r="G45" s="9" t="s">
        <v>25</v>
      </c>
    </row>
    <row r="46" spans="2:7" x14ac:dyDescent="0.3">
      <c r="B46" s="10">
        <v>45717</v>
      </c>
      <c r="C46" s="11" t="s">
        <v>108</v>
      </c>
      <c r="D46" s="11">
        <v>500</v>
      </c>
      <c r="E46" s="17" t="s">
        <v>23</v>
      </c>
      <c r="F46" s="11" t="s">
        <v>30</v>
      </c>
      <c r="G46" s="12" t="s">
        <v>25</v>
      </c>
    </row>
    <row r="47" spans="2:7" x14ac:dyDescent="0.3">
      <c r="B47" s="7">
        <v>45718</v>
      </c>
      <c r="C47" s="8" t="s">
        <v>129</v>
      </c>
      <c r="D47" s="8">
        <f>150+150+50+50+150</f>
        <v>550</v>
      </c>
      <c r="E47" s="16" t="s">
        <v>23</v>
      </c>
      <c r="F47" s="8" t="s">
        <v>30</v>
      </c>
      <c r="G47" s="9" t="s">
        <v>25</v>
      </c>
    </row>
    <row r="48" spans="2:7" x14ac:dyDescent="0.3">
      <c r="B48" s="10">
        <v>45718</v>
      </c>
      <c r="C48" s="11" t="s">
        <v>130</v>
      </c>
      <c r="D48" s="11">
        <v>140</v>
      </c>
      <c r="E48" s="17" t="s">
        <v>32</v>
      </c>
      <c r="F48" s="11" t="s">
        <v>35</v>
      </c>
      <c r="G48" s="12" t="s">
        <v>25</v>
      </c>
    </row>
    <row r="49" spans="2:7" x14ac:dyDescent="0.3">
      <c r="B49" s="7">
        <v>45718</v>
      </c>
      <c r="C49" s="8" t="s">
        <v>138</v>
      </c>
      <c r="D49" s="8">
        <v>1200</v>
      </c>
      <c r="E49" s="16" t="s">
        <v>32</v>
      </c>
      <c r="F49" s="8" t="s">
        <v>37</v>
      </c>
      <c r="G49" s="9" t="s">
        <v>25</v>
      </c>
    </row>
    <row r="50" spans="2:7" x14ac:dyDescent="0.3">
      <c r="B50" s="10">
        <v>45719</v>
      </c>
      <c r="C50" s="11" t="s">
        <v>131</v>
      </c>
      <c r="D50" s="11">
        <v>80</v>
      </c>
      <c r="E50" s="17" t="s">
        <v>23</v>
      </c>
      <c r="F50" s="11" t="s">
        <v>24</v>
      </c>
      <c r="G50" s="12" t="s">
        <v>25</v>
      </c>
    </row>
    <row r="51" spans="2:7" x14ac:dyDescent="0.3">
      <c r="B51" s="7">
        <v>45719</v>
      </c>
      <c r="C51" s="8" t="s">
        <v>104</v>
      </c>
      <c r="D51" s="8">
        <v>66</v>
      </c>
      <c r="E51" s="16" t="s">
        <v>23</v>
      </c>
      <c r="F51" s="8" t="s">
        <v>24</v>
      </c>
      <c r="G51" s="9" t="s">
        <v>25</v>
      </c>
    </row>
    <row r="52" spans="2:7" x14ac:dyDescent="0.3">
      <c r="B52" s="10">
        <v>45719</v>
      </c>
      <c r="C52" s="11" t="s">
        <v>132</v>
      </c>
      <c r="D52" s="11">
        <v>760</v>
      </c>
      <c r="E52" s="17" t="s">
        <v>23</v>
      </c>
      <c r="F52" s="11" t="s">
        <v>27</v>
      </c>
      <c r="G52" s="12" t="s">
        <v>111</v>
      </c>
    </row>
    <row r="53" spans="2:7" x14ac:dyDescent="0.3">
      <c r="B53" s="7">
        <v>45720</v>
      </c>
      <c r="C53" s="8" t="s">
        <v>133</v>
      </c>
      <c r="D53" s="8">
        <v>280</v>
      </c>
      <c r="E53" s="16" t="s">
        <v>23</v>
      </c>
      <c r="F53" s="8" t="s">
        <v>37</v>
      </c>
      <c r="G53" s="9" t="s">
        <v>111</v>
      </c>
    </row>
    <row r="54" spans="2:7" x14ac:dyDescent="0.3">
      <c r="B54" s="10">
        <v>45720</v>
      </c>
      <c r="C54" s="11" t="s">
        <v>134</v>
      </c>
      <c r="D54" s="11">
        <v>600</v>
      </c>
      <c r="E54" s="17" t="s">
        <v>32</v>
      </c>
      <c r="F54" s="11" t="s">
        <v>27</v>
      </c>
      <c r="G54" s="12" t="s">
        <v>106</v>
      </c>
    </row>
    <row r="55" spans="2:7" x14ac:dyDescent="0.3">
      <c r="B55" s="7">
        <v>45720</v>
      </c>
      <c r="C55" s="8" t="s">
        <v>30</v>
      </c>
      <c r="D55" s="8">
        <v>500</v>
      </c>
      <c r="E55" s="16" t="s">
        <v>23</v>
      </c>
      <c r="F55" s="8" t="s">
        <v>30</v>
      </c>
      <c r="G55" s="9" t="s">
        <v>25</v>
      </c>
    </row>
    <row r="56" spans="2:7" x14ac:dyDescent="0.3">
      <c r="B56" s="10">
        <v>45720</v>
      </c>
      <c r="C56" s="11" t="s">
        <v>135</v>
      </c>
      <c r="D56" s="11">
        <v>160</v>
      </c>
      <c r="E56" s="17" t="s">
        <v>23</v>
      </c>
      <c r="F56" s="11" t="s">
        <v>40</v>
      </c>
      <c r="G56" s="12" t="s">
        <v>25</v>
      </c>
    </row>
    <row r="57" spans="2:7" x14ac:dyDescent="0.3">
      <c r="B57" s="7">
        <v>45721</v>
      </c>
      <c r="C57" s="8" t="s">
        <v>22</v>
      </c>
      <c r="D57" s="8">
        <v>100</v>
      </c>
      <c r="E57" s="16" t="s">
        <v>23</v>
      </c>
      <c r="F57" s="8" t="s">
        <v>40</v>
      </c>
      <c r="G57" s="9" t="s">
        <v>25</v>
      </c>
    </row>
    <row r="58" spans="2:7" x14ac:dyDescent="0.3">
      <c r="B58" s="10">
        <v>45722</v>
      </c>
      <c r="C58" s="11" t="s">
        <v>149</v>
      </c>
      <c r="D58" s="11">
        <v>266</v>
      </c>
      <c r="E58" s="17" t="s">
        <v>32</v>
      </c>
      <c r="F58" s="11" t="s">
        <v>40</v>
      </c>
      <c r="G58" s="12" t="s">
        <v>111</v>
      </c>
    </row>
    <row r="59" spans="2:7" x14ac:dyDescent="0.3">
      <c r="B59" s="7">
        <v>45722</v>
      </c>
      <c r="C59" s="8" t="s">
        <v>118</v>
      </c>
      <c r="D59" s="8">
        <v>75</v>
      </c>
      <c r="E59" s="16" t="s">
        <v>32</v>
      </c>
      <c r="F59" s="8" t="s">
        <v>40</v>
      </c>
      <c r="G59" s="9" t="s">
        <v>111</v>
      </c>
    </row>
    <row r="60" spans="2:7" x14ac:dyDescent="0.3">
      <c r="B60" s="10">
        <v>45722</v>
      </c>
      <c r="C60" s="11" t="s">
        <v>136</v>
      </c>
      <c r="D60" s="11">
        <v>1137</v>
      </c>
      <c r="E60" s="17" t="s">
        <v>32</v>
      </c>
      <c r="F60" s="11" t="s">
        <v>40</v>
      </c>
      <c r="G60" s="12" t="s">
        <v>111</v>
      </c>
    </row>
    <row r="61" spans="2:7" x14ac:dyDescent="0.3">
      <c r="B61" s="7">
        <v>45722</v>
      </c>
      <c r="C61" s="8" t="s">
        <v>137</v>
      </c>
      <c r="D61" s="8">
        <v>500</v>
      </c>
      <c r="E61" s="16" t="s">
        <v>23</v>
      </c>
      <c r="F61" s="8" t="s">
        <v>40</v>
      </c>
      <c r="G61" s="9" t="s">
        <v>25</v>
      </c>
    </row>
    <row r="62" spans="2:7" x14ac:dyDescent="0.3">
      <c r="B62" s="10">
        <v>45722</v>
      </c>
      <c r="C62" s="11" t="s">
        <v>150</v>
      </c>
      <c r="D62" s="11">
        <v>600</v>
      </c>
      <c r="E62" s="17" t="s">
        <v>23</v>
      </c>
      <c r="F62" s="11" t="s">
        <v>40</v>
      </c>
      <c r="G62" s="12" t="s">
        <v>106</v>
      </c>
    </row>
    <row r="63" spans="2:7" x14ac:dyDescent="0.3">
      <c r="B63" s="7">
        <v>45723</v>
      </c>
      <c r="C63" s="8" t="s">
        <v>30</v>
      </c>
      <c r="D63" s="8">
        <v>200</v>
      </c>
      <c r="E63" s="16" t="s">
        <v>23</v>
      </c>
      <c r="F63" s="8" t="s">
        <v>40</v>
      </c>
      <c r="G63" s="9" t="s">
        <v>25</v>
      </c>
    </row>
    <row r="64" spans="2:7" x14ac:dyDescent="0.3">
      <c r="B64" s="10">
        <v>45723</v>
      </c>
      <c r="C64" s="11" t="s">
        <v>138</v>
      </c>
      <c r="D64" s="11">
        <v>419</v>
      </c>
      <c r="E64" s="17" t="s">
        <v>32</v>
      </c>
      <c r="F64" s="11" t="s">
        <v>37</v>
      </c>
      <c r="G64" s="12" t="s">
        <v>106</v>
      </c>
    </row>
    <row r="65" spans="2:7" x14ac:dyDescent="0.3">
      <c r="B65" s="7">
        <v>45725</v>
      </c>
      <c r="C65" s="8" t="s">
        <v>139</v>
      </c>
      <c r="D65" s="8">
        <v>315</v>
      </c>
      <c r="E65" s="16" t="s">
        <v>32</v>
      </c>
      <c r="F65" s="8" t="s">
        <v>37</v>
      </c>
      <c r="G65" s="9" t="s">
        <v>111</v>
      </c>
    </row>
    <row r="66" spans="2:7" x14ac:dyDescent="0.3">
      <c r="B66" s="10">
        <v>45725</v>
      </c>
      <c r="C66" s="11" t="s">
        <v>140</v>
      </c>
      <c r="D66" s="11">
        <v>312</v>
      </c>
      <c r="E66" s="17" t="s">
        <v>32</v>
      </c>
      <c r="F66" s="11" t="s">
        <v>37</v>
      </c>
      <c r="G66" s="12" t="s">
        <v>111</v>
      </c>
    </row>
    <row r="67" spans="2:7" x14ac:dyDescent="0.3">
      <c r="B67" s="7">
        <v>45724</v>
      </c>
      <c r="C67" s="8" t="s">
        <v>151</v>
      </c>
      <c r="D67" s="8">
        <v>750</v>
      </c>
      <c r="E67" s="16" t="s">
        <v>23</v>
      </c>
      <c r="F67" s="8" t="s">
        <v>37</v>
      </c>
      <c r="G67" s="9" t="s">
        <v>25</v>
      </c>
    </row>
    <row r="68" spans="2:7" x14ac:dyDescent="0.3">
      <c r="B68" s="10">
        <v>45724</v>
      </c>
      <c r="C68" s="11" t="s">
        <v>141</v>
      </c>
      <c r="D68" s="11">
        <v>300</v>
      </c>
      <c r="E68" s="17" t="s">
        <v>23</v>
      </c>
      <c r="F68" s="11" t="s">
        <v>27</v>
      </c>
      <c r="G68" s="12" t="s">
        <v>25</v>
      </c>
    </row>
    <row r="69" spans="2:7" x14ac:dyDescent="0.3">
      <c r="B69" s="7">
        <v>45724</v>
      </c>
      <c r="C69" s="8" t="s">
        <v>30</v>
      </c>
      <c r="D69" s="8">
        <v>1000</v>
      </c>
      <c r="E69" s="16" t="s">
        <v>23</v>
      </c>
      <c r="F69" s="8" t="s">
        <v>30</v>
      </c>
      <c r="G69" s="9" t="s">
        <v>25</v>
      </c>
    </row>
    <row r="70" spans="2:7" x14ac:dyDescent="0.3">
      <c r="B70" s="10">
        <v>45725</v>
      </c>
      <c r="C70" s="11" t="s">
        <v>38</v>
      </c>
      <c r="D70" s="11">
        <v>220</v>
      </c>
      <c r="E70" s="17" t="s">
        <v>23</v>
      </c>
      <c r="F70" s="11" t="s">
        <v>37</v>
      </c>
      <c r="G70" s="12" t="s">
        <v>25</v>
      </c>
    </row>
    <row r="71" spans="2:7" x14ac:dyDescent="0.3">
      <c r="B71" s="7">
        <v>45728</v>
      </c>
      <c r="C71" s="8" t="s">
        <v>30</v>
      </c>
      <c r="D71" s="8">
        <v>500</v>
      </c>
      <c r="E71" s="16" t="s">
        <v>23</v>
      </c>
      <c r="F71" s="8" t="s">
        <v>30</v>
      </c>
      <c r="G71" s="9" t="s">
        <v>25</v>
      </c>
    </row>
    <row r="72" spans="2:7" x14ac:dyDescent="0.3">
      <c r="B72" s="10">
        <v>45727</v>
      </c>
      <c r="C72" s="11" t="s">
        <v>152</v>
      </c>
      <c r="D72" s="11">
        <v>1000</v>
      </c>
      <c r="E72" s="17" t="s">
        <v>23</v>
      </c>
      <c r="F72" s="11" t="s">
        <v>27</v>
      </c>
      <c r="G72" s="12" t="s">
        <v>25</v>
      </c>
    </row>
    <row r="73" spans="2:7" x14ac:dyDescent="0.3">
      <c r="B73" s="7">
        <v>45728</v>
      </c>
      <c r="C73" s="8" t="s">
        <v>65</v>
      </c>
      <c r="D73" s="8">
        <v>300</v>
      </c>
      <c r="E73" s="16" t="s">
        <v>23</v>
      </c>
      <c r="F73" s="8" t="s">
        <v>24</v>
      </c>
      <c r="G73" s="9" t="s">
        <v>25</v>
      </c>
    </row>
    <row r="74" spans="2:7" x14ac:dyDescent="0.3">
      <c r="B74" s="10">
        <v>45726</v>
      </c>
      <c r="C74" s="11" t="s">
        <v>142</v>
      </c>
      <c r="D74" s="11">
        <v>1000</v>
      </c>
      <c r="E74" s="17" t="s">
        <v>23</v>
      </c>
      <c r="F74" s="11" t="s">
        <v>37</v>
      </c>
      <c r="G74" s="12" t="s">
        <v>106</v>
      </c>
    </row>
    <row r="75" spans="2:7" x14ac:dyDescent="0.3">
      <c r="B75" s="7">
        <v>45726</v>
      </c>
      <c r="C75" s="8" t="s">
        <v>143</v>
      </c>
      <c r="D75" s="8">
        <v>900</v>
      </c>
      <c r="E75" s="16" t="s">
        <v>23</v>
      </c>
      <c r="F75" s="8" t="s">
        <v>40</v>
      </c>
      <c r="G75" s="9" t="s">
        <v>106</v>
      </c>
    </row>
    <row r="76" spans="2:7" x14ac:dyDescent="0.3">
      <c r="B76" s="10">
        <v>45727</v>
      </c>
      <c r="C76" s="11" t="s">
        <v>118</v>
      </c>
      <c r="D76" s="11">
        <v>185</v>
      </c>
      <c r="E76" s="17" t="s">
        <v>32</v>
      </c>
      <c r="F76" s="11" t="s">
        <v>35</v>
      </c>
      <c r="G76" s="12" t="s">
        <v>111</v>
      </c>
    </row>
    <row r="77" spans="2:7" x14ac:dyDescent="0.3">
      <c r="B77" s="7">
        <v>45729</v>
      </c>
      <c r="C77" s="8" t="s">
        <v>118</v>
      </c>
      <c r="D77" s="8">
        <v>120</v>
      </c>
      <c r="E77" s="16" t="s">
        <v>23</v>
      </c>
      <c r="F77" s="8" t="s">
        <v>35</v>
      </c>
      <c r="G77" s="9" t="s">
        <v>106</v>
      </c>
    </row>
    <row r="78" spans="2:7" x14ac:dyDescent="0.3">
      <c r="G78" s="1"/>
    </row>
    <row r="79" spans="2:7" x14ac:dyDescent="0.3">
      <c r="G79" s="1"/>
    </row>
  </sheetData>
  <mergeCells count="2">
    <mergeCell ref="O2:U2"/>
    <mergeCell ref="O11:U11"/>
  </mergeCells>
  <conditionalFormatting pivot="1" sqref="J3:J3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{4C364659-E938-4F32-B5C4-F5AE8B145260}</x14:id>
        </ext>
      </extLst>
    </cfRule>
  </conditionalFormatting>
  <conditionalFormatting sqref="O9:U9">
    <cfRule type="expression" dxfId="28" priority="6" stopIfTrue="1">
      <formula>NOT(ISNUMBER(O9))</formula>
    </cfRule>
    <cfRule type="expression" priority="7" stopIfTrue="1">
      <formula>O9&lt;Comienzo_Patrón</formula>
    </cfRule>
    <cfRule type="expression" dxfId="27" priority="8" stopIfTrue="1">
      <formula>MID(Patrón_de_turnos,MOD(O9-Comienzo_Patrón,LEN(Patrón_de_turnos))+1,1)=Código1_Turnos</formula>
    </cfRule>
    <cfRule type="expression" dxfId="26" priority="9" stopIfTrue="1">
      <formula>MID(Patrón_de_turnos,MOD(O9-Comienzo_Patrón,LEN(Patrón_de_turnos))+1,1)=Código2_Turnos</formula>
    </cfRule>
    <cfRule type="expression" dxfId="25" priority="10">
      <formula>MID(Patrón_de_turnos,MOD(O9-Comienzo_Patrón,LEN(Patrón_de_turnos))+1,1)=Código3_Turnos</formula>
    </cfRule>
  </conditionalFormatting>
  <conditionalFormatting sqref="O18:U18">
    <cfRule type="expression" dxfId="24" priority="1" stopIfTrue="1">
      <formula>NOT(ISNUMBER(O18))</formula>
    </cfRule>
    <cfRule type="expression" priority="2" stopIfTrue="1">
      <formula>O18&lt;Comienzo_Patrón</formula>
    </cfRule>
    <cfRule type="expression" dxfId="23" priority="3" stopIfTrue="1">
      <formula>MID(Patrón_de_turnos,MOD(O18-Comienzo_Patrón,LEN(Patrón_de_turnos))+1,1)=Código1_Turnos</formula>
    </cfRule>
    <cfRule type="expression" dxfId="22" priority="4" stopIfTrue="1">
      <formula>MID(Patrón_de_turnos,MOD(O18-Comienzo_Patrón,LEN(Patrón_de_turnos))+1,1)=Código2_Turnos</formula>
    </cfRule>
    <cfRule type="expression" dxfId="21" priority="5">
      <formula>MID(Patrón_de_turnos,MOD(O18-Comienzo_Patrón,LEN(Patrón_de_turnos))+1,1)=Código3_Turnos</formula>
    </cfRule>
  </conditionalFormatting>
  <dataValidations count="2">
    <dataValidation type="list" allowBlank="1" showInputMessage="1" showErrorMessage="1" sqref="G3:G79" xr:uid="{91660447-FF22-44BE-9B2E-208D83CDE627}">
      <formula1>$H$22:$H$24</formula1>
    </dataValidation>
    <dataValidation type="list" allowBlank="1" showInputMessage="1" showErrorMessage="1" sqref="F78:F79" xr:uid="{1E8AD33F-2F3B-4B42-8A6F-602EE53EDC7E}">
      <formula1>$K$3:$K$11</formula1>
    </dataValidation>
  </dataValidations>
  <pageMargins left="0.7" right="0.7" top="0.75" bottom="0.75" header="0.3" footer="0.3"/>
  <drawing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4C364659-E938-4F32-B5C4-F5AE8B1452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J3:J30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695232-CBD4-4FC9-9901-C764A1B0390F}">
          <x14:formula1>
            <xm:f>Ppto!$C$3:$C$10</xm:f>
          </x14:formula1>
          <xm:sqref>F3:F77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AD6-9E6E-452D-A963-B7B54392852F}">
  <sheetPr>
    <tabColor theme="7" tint="-0.249977111117893"/>
  </sheetPr>
  <dimension ref="C2:G11"/>
  <sheetViews>
    <sheetView showGridLines="0" tabSelected="1" workbookViewId="0">
      <selection activeCell="D13" sqref="D13"/>
    </sheetView>
  </sheetViews>
  <sheetFormatPr baseColWidth="10" defaultRowHeight="14.4" x14ac:dyDescent="0.3"/>
  <cols>
    <col min="3" max="3" width="13.77734375" bestFit="1" customWidth="1"/>
    <col min="4" max="4" width="15.88671875" customWidth="1"/>
    <col min="6" max="6" width="13.33203125" bestFit="1" customWidth="1"/>
    <col min="7" max="7" width="14.44140625" bestFit="1" customWidth="1"/>
  </cols>
  <sheetData>
    <row r="2" spans="3:7" x14ac:dyDescent="0.3">
      <c r="C2" s="83" t="s">
        <v>203</v>
      </c>
      <c r="D2" s="72" t="s">
        <v>221</v>
      </c>
      <c r="E2" s="72" t="s">
        <v>205</v>
      </c>
      <c r="F2" s="84" t="s">
        <v>222</v>
      </c>
      <c r="G2" s="72" t="s">
        <v>224</v>
      </c>
    </row>
    <row r="3" spans="3:7" x14ac:dyDescent="0.3">
      <c r="C3" s="81" t="s">
        <v>37</v>
      </c>
      <c r="D3" s="65">
        <f>SUMIF(Actual!F:F,Ppto!C3,Actual!D:D)</f>
        <v>7424</v>
      </c>
      <c r="E3" s="65">
        <f>VLOOKUP(C3,Input!$F$5:$G$13,2,0)</f>
        <v>3362</v>
      </c>
      <c r="F3" s="90">
        <f>E3-D3</f>
        <v>-4062</v>
      </c>
      <c r="G3" s="88">
        <f>(Tabla2[[#This Row],[Ppto]]-Tabla2[[#This Row],[Gasto Corriente]])/Tabla2[[#This Row],[Ppto]]</f>
        <v>-1.2082093991671623</v>
      </c>
    </row>
    <row r="4" spans="3:7" x14ac:dyDescent="0.3">
      <c r="C4" s="82" t="s">
        <v>30</v>
      </c>
      <c r="D4" s="65">
        <f>SUMIF(Actual!F:F,Ppto!C4,Actual!D:D)</f>
        <v>6291</v>
      </c>
      <c r="E4" s="65">
        <f>VLOOKUP(C4,Input!$F$5:$G$13,2,0)</f>
        <v>6500</v>
      </c>
      <c r="F4" s="85">
        <f t="shared" ref="F4:G10" si="0">E4-D4</f>
        <v>209</v>
      </c>
      <c r="G4" s="88">
        <f>(Tabla2[[#This Row],[Ppto]]-Tabla2[[#This Row],[Gasto Corriente]])/Tabla2[[#This Row],[Ppto]]</f>
        <v>3.2153846153846151E-2</v>
      </c>
    </row>
    <row r="5" spans="3:7" x14ac:dyDescent="0.3">
      <c r="C5" s="82" t="s">
        <v>35</v>
      </c>
      <c r="D5" s="65">
        <f>SUMIF(Actual!F:F,Ppto!C5,Actual!D:D)</f>
        <v>817</v>
      </c>
      <c r="E5" s="65">
        <f>VLOOKUP(C5,Input!$F$5:$G$13,2,0)</f>
        <v>2000</v>
      </c>
      <c r="F5" s="85">
        <f t="shared" si="0"/>
        <v>1183</v>
      </c>
      <c r="G5" s="88">
        <f>(Tabla2[[#This Row],[Ppto]]-Tabla2[[#This Row],[Gasto Corriente]])/Tabla2[[#This Row],[Ppto]]</f>
        <v>0.59150000000000003</v>
      </c>
    </row>
    <row r="6" spans="3:7" x14ac:dyDescent="0.3">
      <c r="C6" s="82" t="s">
        <v>24</v>
      </c>
      <c r="D6" s="65">
        <f>SUMIF(Actual!F:F,Ppto!C6,Actual!D:D)</f>
        <v>2021</v>
      </c>
      <c r="E6" s="65">
        <f>VLOOKUP(C6,Input!$F$5:$G$13,2,0)</f>
        <v>3500</v>
      </c>
      <c r="F6" s="85">
        <f t="shared" si="0"/>
        <v>1479</v>
      </c>
      <c r="G6" s="88">
        <f>(Tabla2[[#This Row],[Ppto]]-Tabla2[[#This Row],[Gasto Corriente]])/Tabla2[[#This Row],[Ppto]]</f>
        <v>0.4225714285714286</v>
      </c>
    </row>
    <row r="7" spans="3:7" x14ac:dyDescent="0.3">
      <c r="C7" s="82" t="s">
        <v>27</v>
      </c>
      <c r="D7" s="65">
        <f>SUMIF(Actual!F:F,Ppto!C7,Actual!D:D)</f>
        <v>6144</v>
      </c>
      <c r="E7" s="65">
        <f>VLOOKUP(C7,Input!$F$5:$G$13,2,0)</f>
        <v>3617</v>
      </c>
      <c r="F7" s="85">
        <f t="shared" si="0"/>
        <v>-2527</v>
      </c>
      <c r="G7" s="88">
        <f>(Tabla2[[#This Row],[Ppto]]-Tabla2[[#This Row],[Gasto Corriente]])/Tabla2[[#This Row],[Ppto]]</f>
        <v>-0.69864528614874211</v>
      </c>
    </row>
    <row r="8" spans="3:7" x14ac:dyDescent="0.3">
      <c r="C8" s="82" t="s">
        <v>40</v>
      </c>
      <c r="D8" s="65">
        <f>SUMIF(Actual!F:F,Ppto!C8,Actual!D:D)</f>
        <v>3938</v>
      </c>
      <c r="E8" s="65">
        <f>VLOOKUP(C8,Input!$F$5:$G$13,2,0)</f>
        <v>3000</v>
      </c>
      <c r="F8" s="85">
        <f t="shared" si="0"/>
        <v>-938</v>
      </c>
      <c r="G8" s="88">
        <f>(Tabla2[[#This Row],[Ppto]]-Tabla2[[#This Row],[Gasto Corriente]])/Tabla2[[#This Row],[Ppto]]</f>
        <v>-0.31266666666666665</v>
      </c>
    </row>
    <row r="9" spans="3:7" x14ac:dyDescent="0.3">
      <c r="C9" s="82" t="s">
        <v>202</v>
      </c>
      <c r="D9" s="65">
        <f>IF(SUM(D3:D8)+D10-Input!D10 &lt; 0, 0, SUM(D3:D8)+D10-Input!D10)</f>
        <v>0</v>
      </c>
      <c r="E9" s="65">
        <f>VLOOKUP(C9,Input!$F$5:$G$13,2,0)</f>
        <v>5745</v>
      </c>
      <c r="F9" s="85">
        <f>D9-E9</f>
        <v>-5745</v>
      </c>
      <c r="G9" s="88">
        <f>(Tabla2[[#This Row],[Ppto]]-Tabla2[[#This Row],[Gasto Corriente]])/Tabla2[[#This Row],[Ppto]]</f>
        <v>1</v>
      </c>
    </row>
    <row r="10" spans="3:7" x14ac:dyDescent="0.3">
      <c r="C10" s="82" t="s">
        <v>51</v>
      </c>
      <c r="D10" s="85">
        <f>SUMIF(Actual!F:F,Ppto!C10,Actual!D:D)</f>
        <v>850</v>
      </c>
      <c r="E10" s="65">
        <f>VLOOKUP(C10,Input!$F$5:$G$13,2,0)</f>
        <v>1000</v>
      </c>
      <c r="F10" s="85">
        <f t="shared" si="0"/>
        <v>150</v>
      </c>
      <c r="G10" s="88">
        <f>(Tabla2[[#This Row],[Ppto]]-Tabla2[[#This Row],[Gasto Corriente]])/Tabla2[[#This Row],[Ppto]]</f>
        <v>0.15</v>
      </c>
    </row>
    <row r="11" spans="3:7" x14ac:dyDescent="0.3">
      <c r="C11" s="86" t="s">
        <v>223</v>
      </c>
      <c r="D11" s="87">
        <f>SUM(D3:D10)</f>
        <v>27485</v>
      </c>
      <c r="E11" s="87">
        <f>SUM(E3:E10)</f>
        <v>28724</v>
      </c>
      <c r="F11" s="91">
        <f>Tabla2[[#This Row],[Ppto]]-Tabla2[[#This Row],[Gasto Corriente]]</f>
        <v>1239</v>
      </c>
      <c r="G11" s="89">
        <f>Tabla2[[#This Row],[Gasto Corriente]]/Tabla2[[#This Row],[Ppto]]</f>
        <v>0.9568653390892633</v>
      </c>
    </row>
  </sheetData>
  <conditionalFormatting sqref="F3:F11">
    <cfRule type="cellIs" dxfId="10" priority="4" operator="lessThan">
      <formula>0</formula>
    </cfRule>
    <cfRule type="cellIs" dxfId="9" priority="3" operator="greaterThan">
      <formula>0</formula>
    </cfRule>
  </conditionalFormatting>
  <conditionalFormatting sqref="G3:G10">
    <cfRule type="cellIs" dxfId="6" priority="1" operator="greaterThan">
      <formula>0</formula>
    </cfRule>
    <cfRule type="cellIs" dxfId="7" priority="2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10CA-0B75-4C03-899A-728AE2E9BFC9}">
  <sheetPr>
    <tabColor theme="7" tint="0.39997558519241921"/>
  </sheetPr>
  <dimension ref="A1"/>
  <sheetViews>
    <sheetView workbookViewId="0">
      <selection activeCell="F19" sqref="F19"/>
    </sheetView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DE50-647A-4BB3-8C60-02075F177368}">
  <dimension ref="B1:AF28"/>
  <sheetViews>
    <sheetView showGridLines="0" workbookViewId="0">
      <selection activeCell="R9" sqref="R9"/>
    </sheetView>
  </sheetViews>
  <sheetFormatPr baseColWidth="10" defaultRowHeight="14.4" x14ac:dyDescent="0.3"/>
  <cols>
    <col min="2" max="2" width="3.33203125" bestFit="1" customWidth="1"/>
    <col min="3" max="3" width="3.77734375" bestFit="1" customWidth="1"/>
    <col min="4" max="4" width="3.33203125" bestFit="1" customWidth="1"/>
    <col min="5" max="6" width="3.21875" bestFit="1" customWidth="1"/>
    <col min="7" max="7" width="3.33203125" bestFit="1" customWidth="1"/>
    <col min="8" max="8" width="3.6640625" bestFit="1" customWidth="1"/>
    <col min="10" max="10" width="3.33203125" bestFit="1" customWidth="1"/>
    <col min="11" max="11" width="3.77734375" bestFit="1" customWidth="1"/>
    <col min="12" max="12" width="3.33203125" bestFit="1" customWidth="1"/>
    <col min="13" max="14" width="3.21875" bestFit="1" customWidth="1"/>
    <col min="15" max="15" width="3.33203125" bestFit="1" customWidth="1"/>
    <col min="16" max="16" width="3.6640625" bestFit="1" customWidth="1"/>
    <col min="18" max="18" width="3.33203125" bestFit="1" customWidth="1"/>
    <col min="19" max="19" width="3.77734375" bestFit="1" customWidth="1"/>
    <col min="20" max="20" width="3.33203125" bestFit="1" customWidth="1"/>
    <col min="21" max="22" width="3.21875" bestFit="1" customWidth="1"/>
    <col min="23" max="23" width="3.33203125" bestFit="1" customWidth="1"/>
    <col min="24" max="24" width="3.6640625" bestFit="1" customWidth="1"/>
    <col min="26" max="26" width="3.33203125" bestFit="1" customWidth="1"/>
    <col min="27" max="27" width="3.77734375" bestFit="1" customWidth="1"/>
    <col min="28" max="28" width="3.33203125" bestFit="1" customWidth="1"/>
    <col min="29" max="30" width="3.21875" bestFit="1" customWidth="1"/>
    <col min="31" max="31" width="3.33203125" bestFit="1" customWidth="1"/>
    <col min="32" max="32" width="3.6640625" bestFit="1" customWidth="1"/>
  </cols>
  <sheetData>
    <row r="1" spans="2:32" ht="25.8" x14ac:dyDescent="0.3">
      <c r="B1" s="56" t="s">
        <v>201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3" spans="2:32" ht="21" x14ac:dyDescent="0.3">
      <c r="B3" s="38" t="s">
        <v>191</v>
      </c>
      <c r="C3" s="38"/>
      <c r="D3" s="38"/>
      <c r="E3" s="38"/>
      <c r="F3" s="38"/>
      <c r="G3" s="38"/>
      <c r="H3" s="38"/>
      <c r="I3" s="46"/>
      <c r="J3" s="38" t="s">
        <v>181</v>
      </c>
      <c r="K3" s="38"/>
      <c r="L3" s="38"/>
      <c r="M3" s="38"/>
      <c r="N3" s="38"/>
      <c r="O3" s="38"/>
      <c r="P3" s="38"/>
      <c r="Q3" s="46"/>
      <c r="R3" s="38" t="s">
        <v>190</v>
      </c>
      <c r="S3" s="38"/>
      <c r="T3" s="38"/>
      <c r="U3" s="38"/>
      <c r="V3" s="38"/>
      <c r="W3" s="38"/>
      <c r="X3" s="38"/>
      <c r="Y3" s="46"/>
      <c r="Z3" s="38" t="s">
        <v>192</v>
      </c>
      <c r="AA3" s="38"/>
      <c r="AB3" s="38"/>
      <c r="AC3" s="38"/>
      <c r="AD3" s="38"/>
      <c r="AE3" s="38"/>
      <c r="AF3" s="38"/>
    </row>
    <row r="4" spans="2:32" x14ac:dyDescent="0.3">
      <c r="B4" s="27" t="s">
        <v>182</v>
      </c>
      <c r="C4" s="27" t="s">
        <v>183</v>
      </c>
      <c r="D4" s="27" t="s">
        <v>184</v>
      </c>
      <c r="E4" s="27" t="s">
        <v>185</v>
      </c>
      <c r="F4" s="27" t="s">
        <v>186</v>
      </c>
      <c r="G4" s="28" t="s">
        <v>187</v>
      </c>
      <c r="H4" s="28" t="s">
        <v>188</v>
      </c>
      <c r="I4" s="47"/>
      <c r="J4" s="27" t="s">
        <v>182</v>
      </c>
      <c r="K4" s="27" t="s">
        <v>183</v>
      </c>
      <c r="L4" s="27" t="s">
        <v>184</v>
      </c>
      <c r="M4" s="27" t="s">
        <v>185</v>
      </c>
      <c r="N4" s="27" t="s">
        <v>186</v>
      </c>
      <c r="O4" s="28" t="s">
        <v>187</v>
      </c>
      <c r="P4" s="28" t="s">
        <v>188</v>
      </c>
      <c r="Q4" s="47"/>
      <c r="R4" s="27" t="s">
        <v>182</v>
      </c>
      <c r="S4" s="27" t="s">
        <v>183</v>
      </c>
      <c r="T4" s="27" t="s">
        <v>184</v>
      </c>
      <c r="U4" s="27" t="s">
        <v>185</v>
      </c>
      <c r="V4" s="27" t="s">
        <v>186</v>
      </c>
      <c r="W4" s="28" t="s">
        <v>187</v>
      </c>
      <c r="X4" s="28" t="s">
        <v>188</v>
      </c>
      <c r="Y4" s="47"/>
      <c r="Z4" s="27" t="s">
        <v>182</v>
      </c>
      <c r="AA4" s="27" t="s">
        <v>183</v>
      </c>
      <c r="AB4" s="27" t="s">
        <v>184</v>
      </c>
      <c r="AC4" s="27" t="s">
        <v>185</v>
      </c>
      <c r="AD4" s="27" t="s">
        <v>186</v>
      </c>
      <c r="AE4" s="28" t="s">
        <v>187</v>
      </c>
      <c r="AF4" s="28" t="s">
        <v>188</v>
      </c>
    </row>
    <row r="5" spans="2:32" ht="15.6" x14ac:dyDescent="0.3">
      <c r="B5" s="48" t="s">
        <v>189</v>
      </c>
      <c r="C5" s="48" t="s">
        <v>189</v>
      </c>
      <c r="D5" s="49">
        <v>45658</v>
      </c>
      <c r="E5" s="49">
        <v>45659</v>
      </c>
      <c r="F5" s="49">
        <v>45660</v>
      </c>
      <c r="G5" s="50">
        <v>45661</v>
      </c>
      <c r="H5" s="50">
        <v>45662</v>
      </c>
      <c r="I5" s="51"/>
      <c r="J5" s="48" t="s">
        <v>189</v>
      </c>
      <c r="K5" s="48" t="s">
        <v>189</v>
      </c>
      <c r="L5" s="49" t="s">
        <v>189</v>
      </c>
      <c r="M5" s="49" t="s">
        <v>189</v>
      </c>
      <c r="N5" s="49" t="s">
        <v>189</v>
      </c>
      <c r="O5" s="50">
        <v>45689</v>
      </c>
      <c r="P5" s="50">
        <v>45690</v>
      </c>
      <c r="Q5" s="51"/>
      <c r="R5" s="48" t="s">
        <v>189</v>
      </c>
      <c r="S5" s="48" t="s">
        <v>189</v>
      </c>
      <c r="T5" s="49" t="s">
        <v>189</v>
      </c>
      <c r="U5" s="49" t="s">
        <v>189</v>
      </c>
      <c r="V5" s="49" t="s">
        <v>189</v>
      </c>
      <c r="W5" s="50">
        <v>45717</v>
      </c>
      <c r="X5" s="50">
        <v>45718</v>
      </c>
      <c r="Y5" s="51"/>
      <c r="Z5" s="48" t="s">
        <v>189</v>
      </c>
      <c r="AA5" s="48">
        <v>45748</v>
      </c>
      <c r="AB5" s="49">
        <v>45749</v>
      </c>
      <c r="AC5" s="49">
        <v>45750</v>
      </c>
      <c r="AD5" s="49">
        <v>45751</v>
      </c>
      <c r="AE5" s="50">
        <v>45752</v>
      </c>
      <c r="AF5" s="50">
        <v>45753</v>
      </c>
    </row>
    <row r="6" spans="2:32" ht="15.6" x14ac:dyDescent="0.3">
      <c r="B6" s="39">
        <v>45663</v>
      </c>
      <c r="C6" s="39">
        <v>45664</v>
      </c>
      <c r="D6" s="39">
        <v>45665</v>
      </c>
      <c r="E6" s="52">
        <v>45666</v>
      </c>
      <c r="F6" s="52">
        <v>45667</v>
      </c>
      <c r="G6" s="53">
        <v>45668</v>
      </c>
      <c r="H6" s="53">
        <v>45669</v>
      </c>
      <c r="I6" s="51"/>
      <c r="J6" s="39">
        <v>45691</v>
      </c>
      <c r="K6" s="39">
        <v>45692</v>
      </c>
      <c r="L6" s="39">
        <v>45693</v>
      </c>
      <c r="M6" s="52">
        <v>45694</v>
      </c>
      <c r="N6" s="52">
        <v>45695</v>
      </c>
      <c r="O6" s="53">
        <v>45696</v>
      </c>
      <c r="P6" s="53">
        <v>45697</v>
      </c>
      <c r="Q6" s="51"/>
      <c r="R6" s="39">
        <v>45719</v>
      </c>
      <c r="S6" s="39">
        <v>45720</v>
      </c>
      <c r="T6" s="39">
        <v>45721</v>
      </c>
      <c r="U6" s="52">
        <v>45722</v>
      </c>
      <c r="V6" s="52">
        <v>45723</v>
      </c>
      <c r="W6" s="53">
        <v>45724</v>
      </c>
      <c r="X6" s="53">
        <v>45725</v>
      </c>
      <c r="Y6" s="51"/>
      <c r="Z6" s="39">
        <v>45754</v>
      </c>
      <c r="AA6" s="39">
        <v>45755</v>
      </c>
      <c r="AB6" s="39">
        <v>45756</v>
      </c>
      <c r="AC6" s="52">
        <v>45757</v>
      </c>
      <c r="AD6" s="52">
        <v>45758</v>
      </c>
      <c r="AE6" s="53">
        <v>45759</v>
      </c>
      <c r="AF6" s="53">
        <v>45760</v>
      </c>
    </row>
    <row r="7" spans="2:32" ht="15.6" x14ac:dyDescent="0.3">
      <c r="B7" s="52">
        <v>45670</v>
      </c>
      <c r="C7" s="52">
        <v>45671</v>
      </c>
      <c r="D7" s="39">
        <v>45672</v>
      </c>
      <c r="E7" s="39">
        <v>45673</v>
      </c>
      <c r="F7" s="31">
        <v>45674</v>
      </c>
      <c r="G7" s="31">
        <v>45675</v>
      </c>
      <c r="H7" s="52">
        <v>45676</v>
      </c>
      <c r="I7" s="51"/>
      <c r="J7" s="52">
        <v>45698</v>
      </c>
      <c r="K7" s="52">
        <v>45699</v>
      </c>
      <c r="L7" s="39">
        <v>45700</v>
      </c>
      <c r="M7" s="39">
        <v>45701</v>
      </c>
      <c r="N7" s="31">
        <v>45702</v>
      </c>
      <c r="O7" s="31">
        <v>45703</v>
      </c>
      <c r="P7" s="52">
        <v>45704</v>
      </c>
      <c r="Q7" s="51"/>
      <c r="R7" s="52">
        <v>45726</v>
      </c>
      <c r="S7" s="52">
        <v>45727</v>
      </c>
      <c r="T7" s="39">
        <v>45728</v>
      </c>
      <c r="U7" s="39">
        <v>45729</v>
      </c>
      <c r="V7" s="31">
        <v>45730</v>
      </c>
      <c r="W7" s="31">
        <v>45731</v>
      </c>
      <c r="X7" s="52">
        <v>45732</v>
      </c>
      <c r="Y7" s="51"/>
      <c r="Z7" s="52">
        <v>45761</v>
      </c>
      <c r="AA7" s="52">
        <v>45762</v>
      </c>
      <c r="AB7" s="39">
        <v>45763</v>
      </c>
      <c r="AC7" s="39">
        <v>45764</v>
      </c>
      <c r="AD7" s="31">
        <v>45765</v>
      </c>
      <c r="AE7" s="31">
        <v>45766</v>
      </c>
      <c r="AF7" s="52">
        <v>45767</v>
      </c>
    </row>
    <row r="8" spans="2:32" ht="15.6" x14ac:dyDescent="0.3">
      <c r="B8" s="53">
        <v>45677</v>
      </c>
      <c r="C8" s="53">
        <v>45678</v>
      </c>
      <c r="D8" s="53">
        <v>45679</v>
      </c>
      <c r="E8" s="52">
        <v>45680</v>
      </c>
      <c r="F8" s="54">
        <v>45681</v>
      </c>
      <c r="G8" s="52">
        <v>45682</v>
      </c>
      <c r="H8" s="52">
        <v>45683</v>
      </c>
      <c r="I8" s="51"/>
      <c r="J8" s="53">
        <v>45705</v>
      </c>
      <c r="K8" s="53">
        <v>45706</v>
      </c>
      <c r="L8" s="53">
        <v>45707</v>
      </c>
      <c r="M8" s="52">
        <v>45708</v>
      </c>
      <c r="N8" s="54">
        <v>45709</v>
      </c>
      <c r="O8" s="52">
        <v>45710</v>
      </c>
      <c r="P8" s="52">
        <v>45711</v>
      </c>
      <c r="Q8" s="51"/>
      <c r="R8" s="53">
        <v>45733</v>
      </c>
      <c r="S8" s="53">
        <v>45734</v>
      </c>
      <c r="T8" s="53">
        <v>45735</v>
      </c>
      <c r="U8" s="52">
        <v>45736</v>
      </c>
      <c r="V8" s="54">
        <v>45737</v>
      </c>
      <c r="W8" s="52">
        <v>45738</v>
      </c>
      <c r="X8" s="52">
        <v>45739</v>
      </c>
      <c r="Y8" s="51"/>
      <c r="Z8" s="53">
        <v>45768</v>
      </c>
      <c r="AA8" s="53">
        <v>45769</v>
      </c>
      <c r="AB8" s="53">
        <v>45770</v>
      </c>
      <c r="AC8" s="52">
        <v>45771</v>
      </c>
      <c r="AD8" s="54">
        <v>45772</v>
      </c>
      <c r="AE8" s="52">
        <v>45773</v>
      </c>
      <c r="AF8" s="52">
        <v>45774</v>
      </c>
    </row>
    <row r="9" spans="2:32" ht="15.6" x14ac:dyDescent="0.3">
      <c r="B9" s="39">
        <v>45684</v>
      </c>
      <c r="C9" s="39">
        <v>45685</v>
      </c>
      <c r="D9" s="40">
        <v>45686</v>
      </c>
      <c r="E9" s="40">
        <v>45687</v>
      </c>
      <c r="F9" s="40">
        <v>45688</v>
      </c>
      <c r="G9" s="41" t="s">
        <v>189</v>
      </c>
      <c r="H9" s="41" t="s">
        <v>189</v>
      </c>
      <c r="I9" s="51"/>
      <c r="J9" s="39">
        <v>45712</v>
      </c>
      <c r="K9" s="39">
        <v>45713</v>
      </c>
      <c r="L9" s="40">
        <v>45714</v>
      </c>
      <c r="M9" s="40">
        <v>45715</v>
      </c>
      <c r="N9" s="40">
        <v>45716</v>
      </c>
      <c r="O9" s="41" t="s">
        <v>189</v>
      </c>
      <c r="P9" s="41" t="s">
        <v>189</v>
      </c>
      <c r="Q9" s="51"/>
      <c r="R9" s="39">
        <v>45740</v>
      </c>
      <c r="S9" s="39">
        <v>45741</v>
      </c>
      <c r="T9" s="40">
        <v>45742</v>
      </c>
      <c r="U9" s="40">
        <v>45743</v>
      </c>
      <c r="V9" s="40">
        <v>45744</v>
      </c>
      <c r="W9" s="41">
        <v>45745</v>
      </c>
      <c r="X9" s="41">
        <v>45746</v>
      </c>
      <c r="Y9" s="51"/>
      <c r="Z9" s="39">
        <v>45775</v>
      </c>
      <c r="AA9" s="39">
        <v>45776</v>
      </c>
      <c r="AB9" s="40">
        <v>45777</v>
      </c>
      <c r="AC9" s="40" t="s">
        <v>189</v>
      </c>
      <c r="AD9" s="40" t="s">
        <v>189</v>
      </c>
      <c r="AE9" s="41" t="s">
        <v>189</v>
      </c>
      <c r="AF9" s="41" t="s">
        <v>189</v>
      </c>
    </row>
    <row r="10" spans="2:32" ht="15.6" x14ac:dyDescent="0.3">
      <c r="B10" s="39" t="s">
        <v>189</v>
      </c>
      <c r="C10" s="39" t="s">
        <v>189</v>
      </c>
      <c r="D10" s="40" t="s">
        <v>189</v>
      </c>
      <c r="E10" s="40" t="s">
        <v>189</v>
      </c>
      <c r="F10" s="40" t="s">
        <v>189</v>
      </c>
      <c r="G10" s="41" t="s">
        <v>189</v>
      </c>
      <c r="H10" s="41" t="s">
        <v>189</v>
      </c>
      <c r="I10" s="51"/>
      <c r="J10" s="39" t="s">
        <v>189</v>
      </c>
      <c r="K10" s="39" t="s">
        <v>189</v>
      </c>
      <c r="L10" s="40" t="s">
        <v>189</v>
      </c>
      <c r="M10" s="40" t="s">
        <v>189</v>
      </c>
      <c r="N10" s="40" t="s">
        <v>189</v>
      </c>
      <c r="O10" s="41" t="s">
        <v>189</v>
      </c>
      <c r="P10" s="41" t="s">
        <v>189</v>
      </c>
      <c r="Q10" s="51"/>
      <c r="R10" s="39">
        <v>45747</v>
      </c>
      <c r="S10" s="39" t="s">
        <v>189</v>
      </c>
      <c r="T10" s="40" t="s">
        <v>189</v>
      </c>
      <c r="U10" s="40" t="s">
        <v>189</v>
      </c>
      <c r="V10" s="40" t="s">
        <v>189</v>
      </c>
      <c r="W10" s="41" t="s">
        <v>189</v>
      </c>
      <c r="X10" s="41" t="s">
        <v>189</v>
      </c>
      <c r="Y10" s="51"/>
      <c r="Z10" s="39" t="s">
        <v>189</v>
      </c>
      <c r="AA10" s="39" t="s">
        <v>189</v>
      </c>
      <c r="AB10" s="40" t="s">
        <v>189</v>
      </c>
      <c r="AC10" s="40" t="s">
        <v>189</v>
      </c>
      <c r="AD10" s="40" t="s">
        <v>189</v>
      </c>
      <c r="AE10" s="41" t="s">
        <v>189</v>
      </c>
      <c r="AF10" s="41" t="s">
        <v>189</v>
      </c>
    </row>
    <row r="11" spans="2:32" ht="15.6" x14ac:dyDescent="0.3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2:32" ht="21" x14ac:dyDescent="0.3">
      <c r="B12" s="38" t="s">
        <v>193</v>
      </c>
      <c r="C12" s="38"/>
      <c r="D12" s="38"/>
      <c r="E12" s="38"/>
      <c r="F12" s="38"/>
      <c r="G12" s="38"/>
      <c r="H12" s="38"/>
      <c r="I12" s="46"/>
      <c r="J12" s="38" t="s">
        <v>194</v>
      </c>
      <c r="K12" s="38"/>
      <c r="L12" s="38"/>
      <c r="M12" s="38"/>
      <c r="N12" s="38"/>
      <c r="O12" s="38"/>
      <c r="P12" s="38"/>
      <c r="Q12" s="46"/>
      <c r="R12" s="38" t="s">
        <v>195</v>
      </c>
      <c r="S12" s="38"/>
      <c r="T12" s="38"/>
      <c r="U12" s="38"/>
      <c r="V12" s="38"/>
      <c r="W12" s="38"/>
      <c r="X12" s="38"/>
      <c r="Y12" s="46"/>
      <c r="Z12" s="38" t="s">
        <v>196</v>
      </c>
      <c r="AA12" s="38"/>
      <c r="AB12" s="38"/>
      <c r="AC12" s="38"/>
      <c r="AD12" s="38"/>
      <c r="AE12" s="38"/>
      <c r="AF12" s="38"/>
    </row>
    <row r="13" spans="2:32" x14ac:dyDescent="0.3">
      <c r="B13" s="27" t="s">
        <v>182</v>
      </c>
      <c r="C13" s="27" t="s">
        <v>183</v>
      </c>
      <c r="D13" s="27" t="s">
        <v>184</v>
      </c>
      <c r="E13" s="27" t="s">
        <v>185</v>
      </c>
      <c r="F13" s="27" t="s">
        <v>186</v>
      </c>
      <c r="G13" s="28" t="s">
        <v>187</v>
      </c>
      <c r="H13" s="28" t="s">
        <v>188</v>
      </c>
      <c r="I13" s="47"/>
      <c r="J13" s="27" t="s">
        <v>182</v>
      </c>
      <c r="K13" s="27" t="s">
        <v>183</v>
      </c>
      <c r="L13" s="27" t="s">
        <v>184</v>
      </c>
      <c r="M13" s="27" t="s">
        <v>185</v>
      </c>
      <c r="N13" s="27" t="s">
        <v>186</v>
      </c>
      <c r="O13" s="28" t="s">
        <v>187</v>
      </c>
      <c r="P13" s="28" t="s">
        <v>188</v>
      </c>
      <c r="Q13" s="47"/>
      <c r="R13" s="27" t="s">
        <v>182</v>
      </c>
      <c r="S13" s="27" t="s">
        <v>183</v>
      </c>
      <c r="T13" s="27" t="s">
        <v>184</v>
      </c>
      <c r="U13" s="27" t="s">
        <v>185</v>
      </c>
      <c r="V13" s="27" t="s">
        <v>186</v>
      </c>
      <c r="W13" s="28" t="s">
        <v>187</v>
      </c>
      <c r="X13" s="28" t="s">
        <v>188</v>
      </c>
      <c r="Y13" s="47"/>
      <c r="Z13" s="27" t="s">
        <v>182</v>
      </c>
      <c r="AA13" s="27" t="s">
        <v>183</v>
      </c>
      <c r="AB13" s="27" t="s">
        <v>184</v>
      </c>
      <c r="AC13" s="27" t="s">
        <v>185</v>
      </c>
      <c r="AD13" s="27" t="s">
        <v>186</v>
      </c>
      <c r="AE13" s="28" t="s">
        <v>187</v>
      </c>
      <c r="AF13" s="28" t="s">
        <v>188</v>
      </c>
    </row>
    <row r="14" spans="2:32" ht="15.6" x14ac:dyDescent="0.3">
      <c r="B14" s="48" t="s">
        <v>189</v>
      </c>
      <c r="C14" s="48" t="s">
        <v>189</v>
      </c>
      <c r="D14" s="49" t="s">
        <v>189</v>
      </c>
      <c r="E14" s="49">
        <v>45778</v>
      </c>
      <c r="F14" s="49">
        <v>45779</v>
      </c>
      <c r="G14" s="50">
        <v>45780</v>
      </c>
      <c r="H14" s="50">
        <v>45781</v>
      </c>
      <c r="I14" s="51"/>
      <c r="J14" s="48" t="s">
        <v>189</v>
      </c>
      <c r="K14" s="48" t="s">
        <v>189</v>
      </c>
      <c r="L14" s="49" t="s">
        <v>189</v>
      </c>
      <c r="M14" s="49" t="s">
        <v>189</v>
      </c>
      <c r="N14" s="49" t="s">
        <v>189</v>
      </c>
      <c r="O14" s="50" t="s">
        <v>189</v>
      </c>
      <c r="P14" s="50">
        <v>45809</v>
      </c>
      <c r="Q14" s="51"/>
      <c r="R14" s="48" t="s">
        <v>189</v>
      </c>
      <c r="S14" s="48">
        <v>45839</v>
      </c>
      <c r="T14" s="49">
        <v>45840</v>
      </c>
      <c r="U14" s="49">
        <v>45841</v>
      </c>
      <c r="V14" s="49">
        <v>45842</v>
      </c>
      <c r="W14" s="50">
        <v>45843</v>
      </c>
      <c r="X14" s="50">
        <v>45844</v>
      </c>
      <c r="Y14" s="51"/>
      <c r="Z14" s="48" t="s">
        <v>189</v>
      </c>
      <c r="AA14" s="48" t="s">
        <v>189</v>
      </c>
      <c r="AB14" s="49" t="s">
        <v>189</v>
      </c>
      <c r="AC14" s="49" t="s">
        <v>189</v>
      </c>
      <c r="AD14" s="49">
        <v>45870</v>
      </c>
      <c r="AE14" s="50">
        <v>45871</v>
      </c>
      <c r="AF14" s="50">
        <v>45872</v>
      </c>
    </row>
    <row r="15" spans="2:32" ht="15.6" x14ac:dyDescent="0.3">
      <c r="B15" s="39">
        <v>45782</v>
      </c>
      <c r="C15" s="39">
        <v>45783</v>
      </c>
      <c r="D15" s="39">
        <v>45784</v>
      </c>
      <c r="E15" s="52">
        <v>45785</v>
      </c>
      <c r="F15" s="52">
        <v>45786</v>
      </c>
      <c r="G15" s="53">
        <v>45787</v>
      </c>
      <c r="H15" s="53">
        <v>45788</v>
      </c>
      <c r="I15" s="51"/>
      <c r="J15" s="39">
        <v>45810</v>
      </c>
      <c r="K15" s="39">
        <v>45811</v>
      </c>
      <c r="L15" s="39">
        <v>45812</v>
      </c>
      <c r="M15" s="52">
        <v>45813</v>
      </c>
      <c r="N15" s="52">
        <v>45814</v>
      </c>
      <c r="O15" s="53">
        <v>45815</v>
      </c>
      <c r="P15" s="53">
        <v>45816</v>
      </c>
      <c r="Q15" s="51"/>
      <c r="R15" s="39">
        <v>45845</v>
      </c>
      <c r="S15" s="39">
        <v>45846</v>
      </c>
      <c r="T15" s="39">
        <v>45847</v>
      </c>
      <c r="U15" s="52">
        <v>45848</v>
      </c>
      <c r="V15" s="52">
        <v>45849</v>
      </c>
      <c r="W15" s="53">
        <v>45850</v>
      </c>
      <c r="X15" s="53">
        <v>45851</v>
      </c>
      <c r="Y15" s="51"/>
      <c r="Z15" s="39">
        <v>45873</v>
      </c>
      <c r="AA15" s="39">
        <v>45874</v>
      </c>
      <c r="AB15" s="39">
        <v>45875</v>
      </c>
      <c r="AC15" s="52">
        <v>45876</v>
      </c>
      <c r="AD15" s="52">
        <v>45877</v>
      </c>
      <c r="AE15" s="53">
        <v>45878</v>
      </c>
      <c r="AF15" s="53">
        <v>45879</v>
      </c>
    </row>
    <row r="16" spans="2:32" ht="15.6" x14ac:dyDescent="0.3">
      <c r="B16" s="52">
        <v>45789</v>
      </c>
      <c r="C16" s="52">
        <v>45790</v>
      </c>
      <c r="D16" s="39">
        <v>45791</v>
      </c>
      <c r="E16" s="39">
        <v>45792</v>
      </c>
      <c r="F16" s="31">
        <v>45793</v>
      </c>
      <c r="G16" s="31">
        <v>45794</v>
      </c>
      <c r="H16" s="52">
        <v>45795</v>
      </c>
      <c r="I16" s="51"/>
      <c r="J16" s="52">
        <v>45817</v>
      </c>
      <c r="K16" s="52">
        <v>45818</v>
      </c>
      <c r="L16" s="39">
        <v>45819</v>
      </c>
      <c r="M16" s="39">
        <v>45820</v>
      </c>
      <c r="N16" s="31">
        <v>45821</v>
      </c>
      <c r="O16" s="31">
        <v>45822</v>
      </c>
      <c r="P16" s="52">
        <v>45823</v>
      </c>
      <c r="Q16" s="51"/>
      <c r="R16" s="52">
        <v>45852</v>
      </c>
      <c r="S16" s="52">
        <v>45853</v>
      </c>
      <c r="T16" s="39">
        <v>45854</v>
      </c>
      <c r="U16" s="39">
        <v>45855</v>
      </c>
      <c r="V16" s="31">
        <v>45856</v>
      </c>
      <c r="W16" s="31">
        <v>45857</v>
      </c>
      <c r="X16" s="52">
        <v>45858</v>
      </c>
      <c r="Y16" s="51"/>
      <c r="Z16" s="52">
        <v>45880</v>
      </c>
      <c r="AA16" s="52">
        <v>45881</v>
      </c>
      <c r="AB16" s="39">
        <v>45882</v>
      </c>
      <c r="AC16" s="39">
        <v>45883</v>
      </c>
      <c r="AD16" s="31">
        <v>45884</v>
      </c>
      <c r="AE16" s="31">
        <v>45885</v>
      </c>
      <c r="AF16" s="52">
        <v>45886</v>
      </c>
    </row>
    <row r="17" spans="2:32" ht="15.6" x14ac:dyDescent="0.3">
      <c r="B17" s="53">
        <v>45796</v>
      </c>
      <c r="C17" s="53">
        <v>45797</v>
      </c>
      <c r="D17" s="53">
        <v>45798</v>
      </c>
      <c r="E17" s="52">
        <v>45799</v>
      </c>
      <c r="F17" s="54">
        <v>45800</v>
      </c>
      <c r="G17" s="52">
        <v>45801</v>
      </c>
      <c r="H17" s="52">
        <v>45802</v>
      </c>
      <c r="I17" s="51"/>
      <c r="J17" s="53">
        <v>45824</v>
      </c>
      <c r="K17" s="53">
        <v>45825</v>
      </c>
      <c r="L17" s="53">
        <v>45826</v>
      </c>
      <c r="M17" s="52">
        <v>45827</v>
      </c>
      <c r="N17" s="54">
        <v>45828</v>
      </c>
      <c r="O17" s="52">
        <v>45829</v>
      </c>
      <c r="P17" s="52">
        <v>45830</v>
      </c>
      <c r="Q17" s="51"/>
      <c r="R17" s="53">
        <v>45859</v>
      </c>
      <c r="S17" s="53">
        <v>45860</v>
      </c>
      <c r="T17" s="53">
        <v>45861</v>
      </c>
      <c r="U17" s="52">
        <v>45862</v>
      </c>
      <c r="V17" s="54">
        <v>45863</v>
      </c>
      <c r="W17" s="52">
        <v>45864</v>
      </c>
      <c r="X17" s="52">
        <v>45865</v>
      </c>
      <c r="Y17" s="51"/>
      <c r="Z17" s="53">
        <v>45887</v>
      </c>
      <c r="AA17" s="53">
        <v>45888</v>
      </c>
      <c r="AB17" s="53">
        <v>45889</v>
      </c>
      <c r="AC17" s="52">
        <v>45890</v>
      </c>
      <c r="AD17" s="54">
        <v>45891</v>
      </c>
      <c r="AE17" s="52">
        <v>45892</v>
      </c>
      <c r="AF17" s="52">
        <v>45893</v>
      </c>
    </row>
    <row r="18" spans="2:32" ht="15.6" x14ac:dyDescent="0.3">
      <c r="B18" s="39">
        <v>45803</v>
      </c>
      <c r="C18" s="39">
        <v>45804</v>
      </c>
      <c r="D18" s="40">
        <v>45805</v>
      </c>
      <c r="E18" s="40">
        <v>45806</v>
      </c>
      <c r="F18" s="40">
        <v>45807</v>
      </c>
      <c r="G18" s="41">
        <v>45808</v>
      </c>
      <c r="H18" s="41" t="s">
        <v>189</v>
      </c>
      <c r="I18" s="51"/>
      <c r="J18" s="39">
        <v>45831</v>
      </c>
      <c r="K18" s="39">
        <v>45832</v>
      </c>
      <c r="L18" s="40">
        <v>45833</v>
      </c>
      <c r="M18" s="40">
        <v>45834</v>
      </c>
      <c r="N18" s="40">
        <v>45835</v>
      </c>
      <c r="O18" s="41">
        <v>45836</v>
      </c>
      <c r="P18" s="41">
        <v>45837</v>
      </c>
      <c r="Q18" s="51"/>
      <c r="R18" s="39">
        <v>45866</v>
      </c>
      <c r="S18" s="39">
        <v>45867</v>
      </c>
      <c r="T18" s="40">
        <v>45868</v>
      </c>
      <c r="U18" s="40">
        <v>45869</v>
      </c>
      <c r="V18" s="40" t="s">
        <v>189</v>
      </c>
      <c r="W18" s="41" t="s">
        <v>189</v>
      </c>
      <c r="X18" s="41" t="s">
        <v>189</v>
      </c>
      <c r="Y18" s="51"/>
      <c r="Z18" s="39">
        <v>45894</v>
      </c>
      <c r="AA18" s="39">
        <v>45895</v>
      </c>
      <c r="AB18" s="40">
        <v>45896</v>
      </c>
      <c r="AC18" s="40">
        <v>45897</v>
      </c>
      <c r="AD18" s="40">
        <v>45898</v>
      </c>
      <c r="AE18" s="41">
        <v>45899</v>
      </c>
      <c r="AF18" s="41">
        <v>45900</v>
      </c>
    </row>
    <row r="19" spans="2:32" ht="15.6" x14ac:dyDescent="0.3">
      <c r="B19" s="39" t="s">
        <v>189</v>
      </c>
      <c r="C19" s="39" t="s">
        <v>189</v>
      </c>
      <c r="D19" s="40" t="s">
        <v>189</v>
      </c>
      <c r="E19" s="40" t="s">
        <v>189</v>
      </c>
      <c r="F19" s="40" t="s">
        <v>189</v>
      </c>
      <c r="G19" s="41" t="s">
        <v>189</v>
      </c>
      <c r="H19" s="41" t="s">
        <v>189</v>
      </c>
      <c r="I19" s="51"/>
      <c r="J19" s="39">
        <v>45838</v>
      </c>
      <c r="K19" s="39" t="s">
        <v>189</v>
      </c>
      <c r="L19" s="40" t="s">
        <v>189</v>
      </c>
      <c r="M19" s="40" t="s">
        <v>189</v>
      </c>
      <c r="N19" s="40" t="s">
        <v>189</v>
      </c>
      <c r="O19" s="41" t="s">
        <v>189</v>
      </c>
      <c r="P19" s="41" t="s">
        <v>189</v>
      </c>
      <c r="Q19" s="51"/>
      <c r="R19" s="39" t="s">
        <v>189</v>
      </c>
      <c r="S19" s="39" t="s">
        <v>189</v>
      </c>
      <c r="T19" s="40" t="s">
        <v>189</v>
      </c>
      <c r="U19" s="40" t="s">
        <v>189</v>
      </c>
      <c r="V19" s="40" t="s">
        <v>189</v>
      </c>
      <c r="W19" s="41" t="s">
        <v>189</v>
      </c>
      <c r="X19" s="41" t="s">
        <v>189</v>
      </c>
      <c r="Y19" s="51"/>
      <c r="Z19" s="39" t="s">
        <v>189</v>
      </c>
      <c r="AA19" s="39" t="s">
        <v>189</v>
      </c>
      <c r="AB19" s="40" t="s">
        <v>189</v>
      </c>
      <c r="AC19" s="40" t="s">
        <v>189</v>
      </c>
      <c r="AD19" s="40" t="s">
        <v>189</v>
      </c>
      <c r="AE19" s="41" t="s">
        <v>189</v>
      </c>
      <c r="AF19" s="41" t="s">
        <v>189</v>
      </c>
    </row>
    <row r="20" spans="2:32" ht="15.6" x14ac:dyDescent="0.3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2:32" ht="21" x14ac:dyDescent="0.3">
      <c r="B21" s="38" t="s">
        <v>197</v>
      </c>
      <c r="C21" s="38"/>
      <c r="D21" s="38"/>
      <c r="E21" s="38"/>
      <c r="F21" s="38"/>
      <c r="G21" s="38"/>
      <c r="H21" s="38"/>
      <c r="I21" s="46"/>
      <c r="J21" s="38" t="s">
        <v>198</v>
      </c>
      <c r="K21" s="38"/>
      <c r="L21" s="38"/>
      <c r="M21" s="38"/>
      <c r="N21" s="38"/>
      <c r="O21" s="38"/>
      <c r="P21" s="38"/>
      <c r="Q21" s="46"/>
      <c r="R21" s="38" t="s">
        <v>199</v>
      </c>
      <c r="S21" s="38"/>
      <c r="T21" s="38"/>
      <c r="U21" s="38"/>
      <c r="V21" s="38"/>
      <c r="W21" s="38"/>
      <c r="X21" s="38"/>
      <c r="Y21" s="46"/>
      <c r="Z21" s="38" t="s">
        <v>200</v>
      </c>
      <c r="AA21" s="38"/>
      <c r="AB21" s="38"/>
      <c r="AC21" s="38"/>
      <c r="AD21" s="38"/>
      <c r="AE21" s="38"/>
      <c r="AF21" s="38"/>
    </row>
    <row r="22" spans="2:32" x14ac:dyDescent="0.3">
      <c r="B22" s="27" t="s">
        <v>182</v>
      </c>
      <c r="C22" s="27" t="s">
        <v>183</v>
      </c>
      <c r="D22" s="27" t="s">
        <v>184</v>
      </c>
      <c r="E22" s="27" t="s">
        <v>185</v>
      </c>
      <c r="F22" s="27" t="s">
        <v>186</v>
      </c>
      <c r="G22" s="28" t="s">
        <v>187</v>
      </c>
      <c r="H22" s="28" t="s">
        <v>188</v>
      </c>
      <c r="I22" s="47"/>
      <c r="J22" s="27" t="s">
        <v>182</v>
      </c>
      <c r="K22" s="27" t="s">
        <v>183</v>
      </c>
      <c r="L22" s="27" t="s">
        <v>184</v>
      </c>
      <c r="M22" s="27" t="s">
        <v>185</v>
      </c>
      <c r="N22" s="27" t="s">
        <v>186</v>
      </c>
      <c r="O22" s="28" t="s">
        <v>187</v>
      </c>
      <c r="P22" s="28" t="s">
        <v>188</v>
      </c>
      <c r="Q22" s="47"/>
      <c r="R22" s="27" t="s">
        <v>182</v>
      </c>
      <c r="S22" s="27" t="s">
        <v>183</v>
      </c>
      <c r="T22" s="27" t="s">
        <v>184</v>
      </c>
      <c r="U22" s="27" t="s">
        <v>185</v>
      </c>
      <c r="V22" s="27" t="s">
        <v>186</v>
      </c>
      <c r="W22" s="28" t="s">
        <v>187</v>
      </c>
      <c r="X22" s="28" t="s">
        <v>188</v>
      </c>
      <c r="Y22" s="47"/>
      <c r="Z22" s="27" t="s">
        <v>182</v>
      </c>
      <c r="AA22" s="27" t="s">
        <v>183</v>
      </c>
      <c r="AB22" s="27" t="s">
        <v>184</v>
      </c>
      <c r="AC22" s="27" t="s">
        <v>185</v>
      </c>
      <c r="AD22" s="27" t="s">
        <v>186</v>
      </c>
      <c r="AE22" s="28" t="s">
        <v>187</v>
      </c>
      <c r="AF22" s="28" t="s">
        <v>188</v>
      </c>
    </row>
    <row r="23" spans="2:32" ht="15.6" x14ac:dyDescent="0.3">
      <c r="B23" s="48">
        <v>45901</v>
      </c>
      <c r="C23" s="48">
        <v>45902</v>
      </c>
      <c r="D23" s="49">
        <v>45903</v>
      </c>
      <c r="E23" s="49">
        <v>45904</v>
      </c>
      <c r="F23" s="49">
        <v>45905</v>
      </c>
      <c r="G23" s="50">
        <v>45906</v>
      </c>
      <c r="H23" s="50">
        <v>45907</v>
      </c>
      <c r="I23" s="51"/>
      <c r="J23" s="48" t="s">
        <v>189</v>
      </c>
      <c r="K23" s="48" t="s">
        <v>189</v>
      </c>
      <c r="L23" s="49">
        <v>45931</v>
      </c>
      <c r="M23" s="49">
        <v>45932</v>
      </c>
      <c r="N23" s="49">
        <v>45933</v>
      </c>
      <c r="O23" s="50">
        <v>45934</v>
      </c>
      <c r="P23" s="50">
        <v>45935</v>
      </c>
      <c r="Q23" s="51"/>
      <c r="R23" s="48" t="s">
        <v>189</v>
      </c>
      <c r="S23" s="48" t="s">
        <v>189</v>
      </c>
      <c r="T23" s="49" t="s">
        <v>189</v>
      </c>
      <c r="U23" s="49" t="s">
        <v>189</v>
      </c>
      <c r="V23" s="49" t="s">
        <v>189</v>
      </c>
      <c r="W23" s="50">
        <v>45962</v>
      </c>
      <c r="X23" s="50">
        <v>45963</v>
      </c>
      <c r="Y23" s="51"/>
      <c r="Z23" s="48">
        <v>45992</v>
      </c>
      <c r="AA23" s="48">
        <v>45993</v>
      </c>
      <c r="AB23" s="49">
        <v>45994</v>
      </c>
      <c r="AC23" s="49">
        <v>45995</v>
      </c>
      <c r="AD23" s="49">
        <v>45996</v>
      </c>
      <c r="AE23" s="50">
        <v>45997</v>
      </c>
      <c r="AF23" s="50">
        <v>45998</v>
      </c>
    </row>
    <row r="24" spans="2:32" ht="15.6" x14ac:dyDescent="0.3">
      <c r="B24" s="39">
        <v>45908</v>
      </c>
      <c r="C24" s="39">
        <v>45909</v>
      </c>
      <c r="D24" s="39">
        <v>45910</v>
      </c>
      <c r="E24" s="52">
        <v>45911</v>
      </c>
      <c r="F24" s="52">
        <v>45912</v>
      </c>
      <c r="G24" s="53">
        <v>45913</v>
      </c>
      <c r="H24" s="53">
        <v>45914</v>
      </c>
      <c r="I24" s="51"/>
      <c r="J24" s="39">
        <v>45936</v>
      </c>
      <c r="K24" s="39">
        <v>45937</v>
      </c>
      <c r="L24" s="39">
        <v>45938</v>
      </c>
      <c r="M24" s="52">
        <v>45939</v>
      </c>
      <c r="N24" s="52">
        <v>45940</v>
      </c>
      <c r="O24" s="53">
        <v>45941</v>
      </c>
      <c r="P24" s="53">
        <v>45942</v>
      </c>
      <c r="Q24" s="51"/>
      <c r="R24" s="39">
        <v>45964</v>
      </c>
      <c r="S24" s="39">
        <v>45965</v>
      </c>
      <c r="T24" s="39">
        <v>45966</v>
      </c>
      <c r="U24" s="52">
        <v>45967</v>
      </c>
      <c r="V24" s="52">
        <v>45968</v>
      </c>
      <c r="W24" s="53">
        <v>45969</v>
      </c>
      <c r="X24" s="53">
        <v>45970</v>
      </c>
      <c r="Y24" s="51"/>
      <c r="Z24" s="39">
        <v>45999</v>
      </c>
      <c r="AA24" s="39">
        <v>46000</v>
      </c>
      <c r="AB24" s="39">
        <v>46001</v>
      </c>
      <c r="AC24" s="52">
        <v>46002</v>
      </c>
      <c r="AD24" s="52">
        <v>46003</v>
      </c>
      <c r="AE24" s="53">
        <v>46004</v>
      </c>
      <c r="AF24" s="53">
        <v>46005</v>
      </c>
    </row>
    <row r="25" spans="2:32" ht="15.6" x14ac:dyDescent="0.3">
      <c r="B25" s="52">
        <v>45915</v>
      </c>
      <c r="C25" s="52">
        <v>45916</v>
      </c>
      <c r="D25" s="39">
        <v>45917</v>
      </c>
      <c r="E25" s="39">
        <v>45918</v>
      </c>
      <c r="F25" s="31">
        <v>45919</v>
      </c>
      <c r="G25" s="31">
        <v>45920</v>
      </c>
      <c r="H25" s="52">
        <v>45921</v>
      </c>
      <c r="I25" s="51"/>
      <c r="J25" s="52">
        <v>45943</v>
      </c>
      <c r="K25" s="52">
        <v>45944</v>
      </c>
      <c r="L25" s="39">
        <v>45945</v>
      </c>
      <c r="M25" s="39">
        <v>45946</v>
      </c>
      <c r="N25" s="31">
        <v>45947</v>
      </c>
      <c r="O25" s="31">
        <v>45948</v>
      </c>
      <c r="P25" s="52">
        <v>45949</v>
      </c>
      <c r="Q25" s="51"/>
      <c r="R25" s="52">
        <v>45971</v>
      </c>
      <c r="S25" s="52">
        <v>45972</v>
      </c>
      <c r="T25" s="39">
        <v>45973</v>
      </c>
      <c r="U25" s="39">
        <v>45974</v>
      </c>
      <c r="V25" s="31">
        <v>45975</v>
      </c>
      <c r="W25" s="31">
        <v>45976</v>
      </c>
      <c r="X25" s="52">
        <v>45977</v>
      </c>
      <c r="Y25" s="51"/>
      <c r="Z25" s="52">
        <v>46006</v>
      </c>
      <c r="AA25" s="52">
        <v>46007</v>
      </c>
      <c r="AB25" s="39">
        <v>46008</v>
      </c>
      <c r="AC25" s="39">
        <v>46009</v>
      </c>
      <c r="AD25" s="31">
        <v>46010</v>
      </c>
      <c r="AE25" s="31">
        <v>46011</v>
      </c>
      <c r="AF25" s="52">
        <v>46012</v>
      </c>
    </row>
    <row r="26" spans="2:32" ht="15.6" x14ac:dyDescent="0.3">
      <c r="B26" s="53">
        <v>45922</v>
      </c>
      <c r="C26" s="53">
        <v>45923</v>
      </c>
      <c r="D26" s="53">
        <v>45924</v>
      </c>
      <c r="E26" s="52">
        <v>45925</v>
      </c>
      <c r="F26" s="54">
        <v>45926</v>
      </c>
      <c r="G26" s="52">
        <v>45927</v>
      </c>
      <c r="H26" s="52">
        <v>45928</v>
      </c>
      <c r="I26" s="51"/>
      <c r="J26" s="53">
        <v>45950</v>
      </c>
      <c r="K26" s="53">
        <v>45951</v>
      </c>
      <c r="L26" s="53">
        <v>45952</v>
      </c>
      <c r="M26" s="52">
        <v>45953</v>
      </c>
      <c r="N26" s="54">
        <v>45954</v>
      </c>
      <c r="O26" s="52">
        <v>45955</v>
      </c>
      <c r="P26" s="52">
        <v>45956</v>
      </c>
      <c r="Q26" s="51"/>
      <c r="R26" s="53">
        <v>45978</v>
      </c>
      <c r="S26" s="53">
        <v>45979</v>
      </c>
      <c r="T26" s="53">
        <v>45980</v>
      </c>
      <c r="U26" s="52">
        <v>45981</v>
      </c>
      <c r="V26" s="54">
        <v>45982</v>
      </c>
      <c r="W26" s="52">
        <v>45983</v>
      </c>
      <c r="X26" s="52">
        <v>45984</v>
      </c>
      <c r="Y26" s="51"/>
      <c r="Z26" s="53">
        <v>46013</v>
      </c>
      <c r="AA26" s="53">
        <v>46014</v>
      </c>
      <c r="AB26" s="53">
        <v>46015</v>
      </c>
      <c r="AC26" s="52">
        <v>46016</v>
      </c>
      <c r="AD26" s="54">
        <v>46017</v>
      </c>
      <c r="AE26" s="52">
        <v>46018</v>
      </c>
      <c r="AF26" s="52">
        <v>46019</v>
      </c>
    </row>
    <row r="27" spans="2:32" ht="15.6" x14ac:dyDescent="0.3">
      <c r="B27" s="39">
        <v>45929</v>
      </c>
      <c r="C27" s="39">
        <v>45930</v>
      </c>
      <c r="D27" s="40" t="s">
        <v>189</v>
      </c>
      <c r="E27" s="40" t="s">
        <v>189</v>
      </c>
      <c r="F27" s="40" t="s">
        <v>189</v>
      </c>
      <c r="G27" s="41" t="s">
        <v>189</v>
      </c>
      <c r="H27" s="41" t="s">
        <v>189</v>
      </c>
      <c r="I27" s="51"/>
      <c r="J27" s="39">
        <v>45957</v>
      </c>
      <c r="K27" s="39">
        <v>45958</v>
      </c>
      <c r="L27" s="40">
        <v>45959</v>
      </c>
      <c r="M27" s="40">
        <v>45960</v>
      </c>
      <c r="N27" s="40">
        <v>45961</v>
      </c>
      <c r="O27" s="41" t="s">
        <v>189</v>
      </c>
      <c r="P27" s="41" t="s">
        <v>189</v>
      </c>
      <c r="Q27" s="51"/>
      <c r="R27" s="39">
        <v>45985</v>
      </c>
      <c r="S27" s="39">
        <v>45986</v>
      </c>
      <c r="T27" s="40">
        <v>45987</v>
      </c>
      <c r="U27" s="40">
        <v>45988</v>
      </c>
      <c r="V27" s="40">
        <v>45989</v>
      </c>
      <c r="W27" s="41">
        <v>45990</v>
      </c>
      <c r="X27" s="41">
        <v>45991</v>
      </c>
      <c r="Y27" s="51"/>
      <c r="Z27" s="39">
        <v>46020</v>
      </c>
      <c r="AA27" s="39">
        <v>46021</v>
      </c>
      <c r="AB27" s="40">
        <v>46022</v>
      </c>
      <c r="AC27" s="40" t="s">
        <v>189</v>
      </c>
      <c r="AD27" s="40" t="s">
        <v>189</v>
      </c>
      <c r="AE27" s="41" t="s">
        <v>189</v>
      </c>
      <c r="AF27" s="41" t="s">
        <v>189</v>
      </c>
    </row>
    <row r="28" spans="2:32" ht="15.6" x14ac:dyDescent="0.3">
      <c r="B28" s="39" t="s">
        <v>189</v>
      </c>
      <c r="C28" s="39" t="s">
        <v>189</v>
      </c>
      <c r="D28" s="40" t="s">
        <v>189</v>
      </c>
      <c r="E28" s="40" t="s">
        <v>189</v>
      </c>
      <c r="F28" s="40" t="s">
        <v>189</v>
      </c>
      <c r="G28" s="41" t="s">
        <v>189</v>
      </c>
      <c r="H28" s="41" t="s">
        <v>189</v>
      </c>
      <c r="I28" s="51"/>
      <c r="J28" s="39" t="s">
        <v>189</v>
      </c>
      <c r="K28" s="39" t="s">
        <v>189</v>
      </c>
      <c r="L28" s="40" t="s">
        <v>189</v>
      </c>
      <c r="M28" s="40" t="s">
        <v>189</v>
      </c>
      <c r="N28" s="40" t="s">
        <v>189</v>
      </c>
      <c r="O28" s="41" t="s">
        <v>189</v>
      </c>
      <c r="P28" s="41" t="s">
        <v>189</v>
      </c>
      <c r="Q28" s="51"/>
      <c r="R28" s="39" t="s">
        <v>189</v>
      </c>
      <c r="S28" s="39" t="s">
        <v>189</v>
      </c>
      <c r="T28" s="40" t="s">
        <v>189</v>
      </c>
      <c r="U28" s="40" t="s">
        <v>189</v>
      </c>
      <c r="V28" s="40" t="s">
        <v>189</v>
      </c>
      <c r="W28" s="41" t="s">
        <v>189</v>
      </c>
      <c r="X28" s="41" t="s">
        <v>189</v>
      </c>
      <c r="Y28" s="51"/>
      <c r="Z28" s="39" t="s">
        <v>189</v>
      </c>
      <c r="AA28" s="39" t="s">
        <v>189</v>
      </c>
      <c r="AB28" s="40" t="s">
        <v>189</v>
      </c>
      <c r="AC28" s="40" t="s">
        <v>189</v>
      </c>
      <c r="AD28" s="40" t="s">
        <v>189</v>
      </c>
      <c r="AE28" s="41" t="s">
        <v>189</v>
      </c>
      <c r="AF28" s="41" t="s">
        <v>189</v>
      </c>
    </row>
  </sheetData>
  <mergeCells count="13">
    <mergeCell ref="B21:H21"/>
    <mergeCell ref="J21:P21"/>
    <mergeCell ref="R21:X21"/>
    <mergeCell ref="Z21:AF21"/>
    <mergeCell ref="B1:AF1"/>
    <mergeCell ref="B3:H3"/>
    <mergeCell ref="J3:P3"/>
    <mergeCell ref="R3:X3"/>
    <mergeCell ref="Z3:AF3"/>
    <mergeCell ref="B12:H12"/>
    <mergeCell ref="J12:P12"/>
    <mergeCell ref="R12:X12"/>
    <mergeCell ref="Z12:AF12"/>
  </mergeCells>
  <conditionalFormatting sqref="B5:H10 J5:P10 R5:X10 Z5:AF10 B14:H19 J14:P19 R14:X19 Z14:AF19 B23:H28 J23:P28 R23:X28 Z23:AF28">
    <cfRule type="expression" dxfId="20" priority="1" stopIfTrue="1">
      <formula>NOT(ISNUMBER(B5))</formula>
    </cfRule>
    <cfRule type="expression" priority="2" stopIfTrue="1">
      <formula>B5&lt;Comienzo_Patrón</formula>
    </cfRule>
    <cfRule type="expression" dxfId="19" priority="3" stopIfTrue="1">
      <formula>MID(Patrón_de_turnos,MOD(B5-Comienzo_Patrón,LEN(Patrón_de_turnos))+1,1)=Código1_Turnos</formula>
    </cfRule>
    <cfRule type="expression" dxfId="18" priority="4" stopIfTrue="1">
      <formula>MID(Patrón_de_turnos,MOD(B5-Comienzo_Patrón,LEN(Patrón_de_turnos))+1,1)=Código2_Turnos</formula>
    </cfRule>
    <cfRule type="expression" dxfId="17" priority="5">
      <formula>MID(Patrón_de_turnos,MOD(B5-Comienzo_Patrón,LEN(Patrón_de_turnos))+1,1)=Código3_Turnos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</vt:lpstr>
      <vt:lpstr>Ene-Feb</vt:lpstr>
      <vt:lpstr>Input</vt:lpstr>
      <vt:lpstr>Actual</vt:lpstr>
      <vt:lpstr>Ppto</vt:lpstr>
      <vt:lpstr>Dashboard</vt:lpstr>
      <vt:lpstr>Calendarios</vt:lpstr>
      <vt:lpstr>AñoCalendario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Apáez</dc:creator>
  <cp:lastModifiedBy>Luis Apáez</cp:lastModifiedBy>
  <dcterms:created xsi:type="dcterms:W3CDTF">2025-03-11T03:01:47Z</dcterms:created>
  <dcterms:modified xsi:type="dcterms:W3CDTF">2025-03-13T14:33:09Z</dcterms:modified>
</cp:coreProperties>
</file>